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43\Nutzer\Hank\Vergabe im Kommunalwald\Rücken\2026 Vergabe Rücken\Kalkulation Menge und Preis\"/>
    </mc:Choice>
  </mc:AlternateContent>
  <xr:revisionPtr revIDLastSave="0" documentId="13_ncr:1_{9A17A9E0-6CED-49CF-AF44-72E7D2BF7A92}" xr6:coauthVersionLast="47" xr6:coauthVersionMax="47" xr10:uidLastSave="{00000000-0000-0000-0000-000000000000}"/>
  <bookViews>
    <workbookView xWindow="12555" yWindow="1170" windowWidth="19785" windowHeight="15210" tabRatio="749" xr2:uid="{00000000-000D-0000-FFFF-FFFF00000000}"/>
  </bookViews>
  <sheets>
    <sheet name="Abrechnung" sheetId="1" r:id="rId1"/>
    <sheet name="Beizug" sheetId="2" r:id="rId2"/>
    <sheet name="Kostensätze und MwSt" sheetId="3" r:id="rId3"/>
    <sheet name="Zeitlohn" sheetId="7" r:id="rId4"/>
    <sheet name="Reviere" sheetId="4" r:id="rId5"/>
    <sheet name="Waldbesitzer" sheetId="5" r:id="rId6"/>
    <sheet name="Unternehmer" sheetId="6" r:id="rId7"/>
  </sheets>
  <definedNames>
    <definedName name="_xlnm.Print_Area" localSheetId="0">Abrechnung!$A$1:$P$79</definedName>
    <definedName name="Maschinenart_bzw._Tätigkeit">Abrechnung!$G$115:$G$125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7" l="1"/>
  <c r="C6" i="7"/>
  <c r="C7" i="7"/>
  <c r="C8" i="7"/>
  <c r="C9" i="7"/>
  <c r="C10" i="7"/>
  <c r="C11" i="7"/>
  <c r="C12" i="7"/>
  <c r="C13" i="7"/>
  <c r="C14" i="7"/>
  <c r="C4" i="7"/>
  <c r="C2" i="7"/>
  <c r="I64" i="1"/>
  <c r="I68" i="1"/>
  <c r="I69" i="1"/>
  <c r="L58" i="1"/>
  <c r="O31" i="1"/>
  <c r="I66" i="1" l="1"/>
  <c r="I67" i="1"/>
  <c r="I65" i="1"/>
  <c r="L55" i="1"/>
  <c r="F5" i="1"/>
  <c r="G8" i="1" l="1"/>
  <c r="L8" i="1"/>
  <c r="L66" i="1"/>
  <c r="C9" i="1"/>
  <c r="J8" i="1"/>
  <c r="M16" i="1"/>
  <c r="O16" i="1" s="1"/>
  <c r="A72" i="1"/>
  <c r="H70" i="1"/>
  <c r="O23" i="1"/>
  <c r="O35" i="1"/>
  <c r="G35" i="1"/>
  <c r="O28" i="1"/>
  <c r="O20" i="1"/>
  <c r="L63" i="1"/>
  <c r="L67" i="1"/>
  <c r="L68" i="1"/>
  <c r="L69" i="1"/>
  <c r="L64" i="1"/>
  <c r="L65" i="1"/>
  <c r="J72" i="1"/>
  <c r="C53" i="1"/>
  <c r="C17" i="3"/>
  <c r="C18" i="3"/>
  <c r="C5" i="3"/>
  <c r="C6" i="3"/>
  <c r="C7" i="3"/>
  <c r="C8" i="3"/>
  <c r="C9" i="3"/>
  <c r="C10" i="3"/>
  <c r="C11" i="3"/>
  <c r="C13" i="3"/>
  <c r="C14" i="3"/>
  <c r="C15" i="3"/>
  <c r="C16" i="3"/>
  <c r="C4" i="3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B53" i="1"/>
  <c r="C5" i="1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53" i="1" l="1"/>
  <c r="F20" i="3" s="1"/>
  <c r="G20" i="3" s="1"/>
  <c r="O41" i="1"/>
  <c r="H53" i="1" s="1"/>
  <c r="L70" i="1"/>
  <c r="F53" i="1" l="1"/>
  <c r="I53" i="1" s="1"/>
  <c r="L53" i="1" s="1"/>
  <c r="L71" i="1" s="1"/>
  <c r="H48" i="1"/>
  <c r="L72" i="1" l="1"/>
  <c r="L73" i="1" s="1"/>
</calcChain>
</file>

<file path=xl/sharedStrings.xml><?xml version="1.0" encoding="utf-8"?>
<sst xmlns="http://schemas.openxmlformats.org/spreadsheetml/2006/main" count="300" uniqueCount="223">
  <si>
    <t>Forstamt</t>
  </si>
  <si>
    <t>Revier</t>
  </si>
  <si>
    <t>Waldbesitzer</t>
  </si>
  <si>
    <t>Waldort</t>
  </si>
  <si>
    <t>FWJ</t>
  </si>
  <si>
    <t>Weil im Schönbuch</t>
  </si>
  <si>
    <t>Unternehmer</t>
  </si>
  <si>
    <t xml:space="preserve">Beizugsentfernung  </t>
  </si>
  <si>
    <t>m</t>
  </si>
  <si>
    <t>(Hälfte der Strecke Rückegasse-Abrückscheide x 1,4)</t>
  </si>
  <si>
    <t>Fm</t>
  </si>
  <si>
    <t>X</t>
  </si>
  <si>
    <t>Zuschlag</t>
  </si>
  <si>
    <t>%</t>
  </si>
  <si>
    <t>mittlere einfache Fahrentfernung</t>
  </si>
  <si>
    <t>Sortenvielfalt</t>
  </si>
  <si>
    <t>Sortimente</t>
  </si>
  <si>
    <t xml:space="preserve">% </t>
  </si>
  <si>
    <t>gerückte</t>
  </si>
  <si>
    <t>Grundbetrag</t>
  </si>
  <si>
    <t>Entgelt je Fm</t>
  </si>
  <si>
    <t>Gesamtentgelt</t>
  </si>
  <si>
    <t>Masse</t>
  </si>
  <si>
    <t>in %</t>
  </si>
  <si>
    <t>(Fm o.R.)</t>
  </si>
  <si>
    <t>(Fm/Stück)</t>
  </si>
  <si>
    <t>Summe</t>
  </si>
  <si>
    <t>Rechnungsbetrag</t>
  </si>
  <si>
    <t>Sachlich richtig und anerkannt:</t>
  </si>
  <si>
    <t>Revierleiter</t>
  </si>
  <si>
    <t>Beizugsentfernung in m</t>
  </si>
  <si>
    <t>eben/bergauf</t>
  </si>
  <si>
    <t>bergab</t>
  </si>
  <si>
    <t xml:space="preserve">Stückmassebezogene Kostensätze je Fm </t>
  </si>
  <si>
    <t>Stand:</t>
  </si>
  <si>
    <t>Mehrwertsteuer in %:</t>
  </si>
  <si>
    <t>Reviernr.</t>
  </si>
  <si>
    <t>Reviername</t>
  </si>
  <si>
    <t>Waldenbuch</t>
  </si>
  <si>
    <t>Böblingen</t>
  </si>
  <si>
    <t>WBS-Nr.</t>
  </si>
  <si>
    <t>WBS-Name</t>
  </si>
  <si>
    <t>Holzgerlingen</t>
  </si>
  <si>
    <t>Schönaich</t>
  </si>
  <si>
    <t>Steinenbronn</t>
  </si>
  <si>
    <t>(EUR/Fm)</t>
  </si>
  <si>
    <t>(EUR)</t>
  </si>
  <si>
    <t>Zuschläge</t>
  </si>
  <si>
    <t xml:space="preserve"> beigezogene Masse</t>
  </si>
  <si>
    <t>Magstadt</t>
  </si>
  <si>
    <t>Rückeunternehmer</t>
  </si>
  <si>
    <t>Sindelfingen-Süd</t>
  </si>
  <si>
    <t>Renningen</t>
  </si>
  <si>
    <t>Weil der Stadt</t>
  </si>
  <si>
    <t>Leonberg-West</t>
  </si>
  <si>
    <t>Leonberg-Ost</t>
  </si>
  <si>
    <t>Sindelfingen-Nord</t>
  </si>
  <si>
    <t>Rutesheim</t>
  </si>
  <si>
    <t>Hildrizhausen</t>
  </si>
  <si>
    <t>Ehningen</t>
  </si>
  <si>
    <t>Jettingen</t>
  </si>
  <si>
    <t>Haslach</t>
  </si>
  <si>
    <t>Herrenberg</t>
  </si>
  <si>
    <t>Gärtringen</t>
  </si>
  <si>
    <t>Aidlingen</t>
  </si>
  <si>
    <t>Schönaich/Holzg.</t>
  </si>
  <si>
    <t>Altdorf</t>
  </si>
  <si>
    <t>Bondorf</t>
  </si>
  <si>
    <t>Deckenpfronn</t>
  </si>
  <si>
    <t>Gäufelden</t>
  </si>
  <si>
    <t>Grafenau</t>
  </si>
  <si>
    <t>Leonberg</t>
  </si>
  <si>
    <t>Mötzingen</t>
  </si>
  <si>
    <t>Nufringen</t>
  </si>
  <si>
    <t>Sindelfingen</t>
  </si>
  <si>
    <t>Weissach</t>
  </si>
  <si>
    <t>Laubachgenossenschaft</t>
  </si>
  <si>
    <t>Bannstr. 13</t>
  </si>
  <si>
    <t>Calw-Holzbronn</t>
  </si>
  <si>
    <t>Bäumlesweg 25</t>
  </si>
  <si>
    <t>Stützenstr. 10</t>
  </si>
  <si>
    <t>Sandäcker 1</t>
  </si>
  <si>
    <t>Schulstr. 18</t>
  </si>
  <si>
    <t>Mauren 6</t>
  </si>
  <si>
    <t xml:space="preserve"> Ehningen</t>
  </si>
  <si>
    <t>Wasserbachstr. 81</t>
  </si>
  <si>
    <t>Schützenweg 1</t>
  </si>
  <si>
    <t>Stiegelstr. 17</t>
  </si>
  <si>
    <t>Korntal-Münchingen</t>
  </si>
  <si>
    <t>Greutäcker 5</t>
  </si>
  <si>
    <t>Hbg.-Mönchberg</t>
  </si>
  <si>
    <t>Wiesenhof 1</t>
  </si>
  <si>
    <t>Ammerbuch - Altingen</t>
  </si>
  <si>
    <t>Hanns-Klemm Str. 12</t>
  </si>
  <si>
    <t>Talstrasse 17</t>
  </si>
  <si>
    <t>Hohenzollern Str. 51</t>
  </si>
  <si>
    <t>Herrenberg-Haslach</t>
  </si>
  <si>
    <t>Greutweg 1</t>
  </si>
  <si>
    <t>Hechingen</t>
  </si>
  <si>
    <t>Wahlhau 41</t>
  </si>
  <si>
    <t>Tübingen-Hagelloch</t>
  </si>
  <si>
    <t>Höhenhöfe 1</t>
  </si>
  <si>
    <t>Adams, Andreas</t>
  </si>
  <si>
    <t>Brennenstuhl, Werner</t>
  </si>
  <si>
    <t>Henne, Friedrich</t>
  </si>
  <si>
    <t>Hiller, Fritz</t>
  </si>
  <si>
    <t>Kenntner, Klaus</t>
  </si>
  <si>
    <t>Keppler, Heinz</t>
  </si>
  <si>
    <t>Kienle, Karl-Heinz</t>
  </si>
  <si>
    <t>Kühn, Roland</t>
  </si>
  <si>
    <t>Kußmaul, Helmut u. Hans</t>
  </si>
  <si>
    <t>Marquardt, Erhard</t>
  </si>
  <si>
    <t>Notter, Rolf</t>
  </si>
  <si>
    <t>Olbrich, Karl-Heinz</t>
  </si>
  <si>
    <t>Reutter, Peter</t>
  </si>
  <si>
    <t>Reutter, Thomas</t>
  </si>
  <si>
    <t>Roll, Fritz</t>
  </si>
  <si>
    <t>Rücker</t>
  </si>
  <si>
    <t>Grundvergütung</t>
  </si>
  <si>
    <t>Stückzahl</t>
  </si>
  <si>
    <t>Stückmasse</t>
  </si>
  <si>
    <t>Name, Vorname</t>
  </si>
  <si>
    <t>Straße Hausnummer</t>
  </si>
  <si>
    <t>PLZ</t>
  </si>
  <si>
    <t>Ort</t>
  </si>
  <si>
    <r>
      <rPr>
        <b/>
        <sz val="11"/>
        <color rgb="FFFF0000"/>
        <rFont val="Calibri"/>
        <family val="2"/>
        <scheme val="minor"/>
      </rPr>
      <t xml:space="preserve">&lt;   </t>
    </r>
    <r>
      <rPr>
        <sz val="11"/>
        <color rgb="FFFF0000"/>
        <rFont val="Calibri"/>
        <family val="2"/>
        <scheme val="minor"/>
      </rPr>
      <t xml:space="preserve"> Datensätze von neuen Rückeunternehmern sind im gelben Bereich anzulegen!</t>
    </r>
  </si>
  <si>
    <t>x</t>
  </si>
  <si>
    <t xml:space="preserve"> Gesamtmasse</t>
  </si>
  <si>
    <t>Holzliste</t>
  </si>
  <si>
    <t>Maßnahmen / Projekt</t>
  </si>
  <si>
    <t>Ort, Datum:</t>
  </si>
  <si>
    <t xml:space="preserve">  eben/bergauf </t>
  </si>
  <si>
    <t xml:space="preserve">bergab </t>
  </si>
  <si>
    <t xml:space="preserve">besondere Erschwernisse (max. 10 %) </t>
  </si>
  <si>
    <t>Herrmann, Traugott</t>
  </si>
  <si>
    <t>Anhebung der</t>
  </si>
  <si>
    <t>Grundvergütung auf %:</t>
  </si>
  <si>
    <t>mittlere</t>
  </si>
  <si>
    <t>von</t>
  </si>
  <si>
    <t>bis</t>
  </si>
  <si>
    <t>Satz</t>
  </si>
  <si>
    <t>Stckm.</t>
  </si>
  <si>
    <t>Grundbetr.</t>
  </si>
  <si>
    <t>Maschinenart bzw. Tätigkeit</t>
  </si>
  <si>
    <t>Abrechnung im Stücklohn</t>
  </si>
  <si>
    <t>Abrechnung im Zeitlohn</t>
  </si>
  <si>
    <r>
      <t>Stundensatz</t>
    </r>
    <r>
      <rPr>
        <sz val="8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
(EUR/MAS)</t>
    </r>
  </si>
  <si>
    <t>Anzahl 
(MAS)</t>
  </si>
  <si>
    <r>
      <rPr>
        <b/>
        <sz val="10"/>
        <rFont val="Calibri"/>
        <family val="2"/>
        <scheme val="minor"/>
      </rPr>
      <t>Gesamtentgelt</t>
    </r>
    <r>
      <rPr>
        <sz val="10"/>
        <rFont val="Calibri"/>
        <family val="2"/>
        <scheme val="minor"/>
      </rPr>
      <t xml:space="preserve">
(EUR)</t>
    </r>
  </si>
  <si>
    <t xml:space="preserve"> zuzüglich MwSt.</t>
  </si>
  <si>
    <t>Rechnungsbetrag (netto)</t>
  </si>
  <si>
    <t>Bemerkungen</t>
  </si>
  <si>
    <t>Rücken von Langholz und Abschnitten</t>
  </si>
  <si>
    <t>Bankverbindung</t>
  </si>
  <si>
    <t>Volksbank Herrenberg;  BLZ 603 913 10;  Konto-Nr. 51032007</t>
  </si>
  <si>
    <t>Sparkasse Pforzheim;  BLZ 666 500 85;  Konto-Nr. 7331</t>
  </si>
  <si>
    <t>Genossenschaftsbank Weil im Schönbuch;  BLZ 600 900 00;  Konto-Nr. 39004</t>
  </si>
  <si>
    <t>Volksbank AG (Lkr. BB);  BLZ 603 900 00;  Konto-Nr. 360383025</t>
  </si>
  <si>
    <t>Volksbank AG (Lkr. BB);  BLZ 603 900 00;  Konto-Nr. 370303008</t>
  </si>
  <si>
    <t>Genossenschaftsbank Weil im Schönbuch;  BLZ 600 900 00;  Konto-Nr. 135003</t>
  </si>
  <si>
    <t>Ehninger Bank;  BLZ 600 693 55;  Konto-Nr. 2884003</t>
  </si>
  <si>
    <t>Volksbank Region Leonberg;  BLZ 603 903 00;  Konto-Nr. 396096000</t>
  </si>
  <si>
    <t>Münchinger Bank;  BLZ 600 629 09;  Konto-Nr. 2893037</t>
  </si>
  <si>
    <t xml:space="preserve"> - </t>
  </si>
  <si>
    <t>Volksbank AG (Lkr. BB);  BLZ 603 900 00;  Konto-Nr. 310242002</t>
  </si>
  <si>
    <t>Volksbank Ammerbuch;  BLZ 641 613 97;  78109000</t>
  </si>
  <si>
    <t>Volksbank AG (Lkr. BB);  BLZ 603 900 00;  Konto-Nr. 370609000</t>
  </si>
  <si>
    <t>Volksbank AG (Lkr. BB);  BLZ 603 900 00;  Konto-Nr. 169670015</t>
  </si>
  <si>
    <t>Volksbank Herrenberg;  BLZ 603 913 10;  Konto-Nr. 49667009</t>
  </si>
  <si>
    <t>Volksbank Tübingen;  BLZ 641 901 10;  Konto-Nr. 49702009</t>
  </si>
  <si>
    <t>Volksbank Tübingen;  BLZ 641 901 10;  Konto-Nr. 12251003</t>
  </si>
  <si>
    <t>verstreuter Hiebsanfall</t>
  </si>
  <si>
    <t xml:space="preserve"> % der Gesamtmasse</t>
  </si>
  <si>
    <r>
      <t>Schwachholz</t>
    </r>
    <r>
      <rPr>
        <sz val="6"/>
        <rFont val="Calibri"/>
        <family val="2"/>
        <scheme val="minor"/>
      </rPr>
      <t xml:space="preserve"> bis 35 cm BHD</t>
    </r>
  </si>
  <si>
    <t xml:space="preserve">weniger als  </t>
  </si>
  <si>
    <t xml:space="preserve">  Bäume pro ha Hiebsfläche</t>
  </si>
  <si>
    <t>Starkholz</t>
  </si>
  <si>
    <t>weniger als</t>
  </si>
  <si>
    <t>Bäume/ha</t>
  </si>
  <si>
    <t xml:space="preserve"> % der Grundvergütung</t>
  </si>
  <si>
    <t>FORST BW, Betrt. Böblingen</t>
  </si>
  <si>
    <t>Notter Holztransporte GmbH</t>
  </si>
  <si>
    <t>Rohland, Forstbetrieb</t>
  </si>
  <si>
    <t>Herrenberger Str. 18</t>
  </si>
  <si>
    <t>Stuttgart</t>
  </si>
  <si>
    <t>Bäuerle, Dieter</t>
  </si>
  <si>
    <t>Tannenweg 22</t>
  </si>
  <si>
    <t>Einsatz einer 6- oder 8-Radmaschine</t>
  </si>
  <si>
    <t>ja</t>
  </si>
  <si>
    <t>nein</t>
  </si>
  <si>
    <t>Gesamtmasse</t>
  </si>
  <si>
    <t>betreffende Masse</t>
  </si>
  <si>
    <t>unter Bereithaltung Moor- od. Kombibänder</t>
  </si>
  <si>
    <t>Summe der Zuschläge in Prozent</t>
  </si>
  <si>
    <t>Einsatz von Moor- od. Kombibändern</t>
  </si>
  <si>
    <t>Anzahl der Bänderpaare</t>
  </si>
  <si>
    <t>Bänderzuschlag</t>
  </si>
  <si>
    <t>Mit Bändern gerückte Masse</t>
  </si>
  <si>
    <t>Schlepper ohne Forstausrüstung</t>
  </si>
  <si>
    <t xml:space="preserve">leichte Transportarbeiten </t>
  </si>
  <si>
    <t>Schlepper mit Forstausrüstung ohne Zange</t>
  </si>
  <si>
    <t>Schlepper mit Forstausrüstung mit Zange</t>
  </si>
  <si>
    <t>Forstspezialschlepper bis 70 kw ohne Zange</t>
  </si>
  <si>
    <t>Forstspezialschlepper bis 70 kw  mit   Zange</t>
  </si>
  <si>
    <t>Forstspezialschlepper über 70 kw ohne Zange</t>
  </si>
  <si>
    <t>Forstspezialschlepper über 70 kw   mit  Zange</t>
  </si>
  <si>
    <t>Tragschlepper (Forwarder/Klemmbank)</t>
  </si>
  <si>
    <t>Vollernter (Harvester)</t>
  </si>
  <si>
    <t>Zuschlag:</t>
  </si>
  <si>
    <t>€/Std. incl. Fahrer und Unternehmerzuschlag</t>
  </si>
  <si>
    <t>Sätze 
- 
erhöht um Zuschlag</t>
  </si>
  <si>
    <t>Dürr, Jörg</t>
  </si>
  <si>
    <t>Weinstraße 17</t>
  </si>
  <si>
    <t>Nagold-Mindersbach</t>
  </si>
  <si>
    <t>Raiba Calw; BIC: GENODES1RCW; IBAN: DE79 6066 3084 0175 1260 03</t>
  </si>
  <si>
    <t>Zuschlag Traktionshilfswinde</t>
  </si>
  <si>
    <t>Mit THW gerückte Masse</t>
  </si>
  <si>
    <t>Einsatz THW</t>
  </si>
  <si>
    <r>
      <rPr>
        <b/>
        <u/>
        <sz val="18"/>
        <rFont val="Calibri"/>
        <family val="2"/>
        <scheme val="minor"/>
      </rPr>
      <t>Hiebsweise Abrechnung</t>
    </r>
    <r>
      <rPr>
        <sz val="12"/>
        <rFont val="Calibri"/>
        <family val="2"/>
        <scheme val="minor"/>
      </rPr>
      <t xml:space="preserve"> nach Stücklohnrücketarif (SRT); Stand 05/2018, gültig für Kommunalwald</t>
    </r>
  </si>
  <si>
    <t>Wege</t>
  </si>
  <si>
    <t>Kleinmengen</t>
  </si>
  <si>
    <t>Hackerholz</t>
  </si>
  <si>
    <t>Preiskalkulation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</si>
</sst>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&quot;DM&quot;_-;\-* #,##0.00\ &quot;DM&quot;_-;_-* &quot;-&quot;??\ &quot;DM&quot;_-;_-@_-"/>
    <numFmt numFmtId="165" formatCode="0.0"/>
    <numFmt numFmtId="166" formatCode="0.000"/>
    <numFmt numFmtId="167" formatCode="##&quot;m&quot;"/>
    <numFmt numFmtId="168" formatCode="#,##0.00\ &quot;EUR&quot;"/>
    <numFmt numFmtId="169" formatCode="0.0\ &quot;%&quot;"/>
    <numFmt numFmtId="170" formatCode="000"/>
    <numFmt numFmtId="171" formatCode="0\ &quot;%&quot;"/>
  </numFmts>
  <fonts count="4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7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i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4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6"/>
      <name val="Calibri"/>
      <family val="2"/>
      <scheme val="minor"/>
    </font>
    <font>
      <sz val="12"/>
      <name val="Calibri"/>
      <family val="2"/>
      <scheme val="minor"/>
    </font>
    <font>
      <b/>
      <u/>
      <sz val="18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1"/>
      <color rgb="FFFFFF99"/>
      <name val="Calibri"/>
      <family val="2"/>
      <scheme val="minor"/>
    </font>
    <font>
      <sz val="10"/>
      <color rgb="FFFFFF99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Arial"/>
      <family val="2"/>
    </font>
    <font>
      <sz val="6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" fontId="2" fillId="0" borderId="0"/>
  </cellStyleXfs>
  <cellXfs count="311">
    <xf numFmtId="0" fontId="0" fillId="0" borderId="0" xfId="0"/>
    <xf numFmtId="0" fontId="3" fillId="0" borderId="0" xfId="0" applyFont="1"/>
    <xf numFmtId="0" fontId="11" fillId="0" borderId="0" xfId="0" applyFont="1"/>
    <xf numFmtId="167" fontId="11" fillId="0" borderId="0" xfId="0" applyNumberFormat="1" applyFont="1"/>
    <xf numFmtId="164" fontId="11" fillId="0" borderId="0" xfId="2" applyFont="1"/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5" borderId="9" xfId="0" applyFont="1" applyFill="1" applyBorder="1" applyAlignment="1" applyProtection="1">
      <alignment horizontal="center" vertical="center"/>
      <protection locked="0"/>
    </xf>
    <xf numFmtId="0" fontId="6" fillId="5" borderId="9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165" fontId="5" fillId="2" borderId="22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9" fontId="6" fillId="0" borderId="27" xfId="1" applyFont="1" applyBorder="1" applyAlignment="1" applyProtection="1">
      <alignment horizontal="centerContinuous" vertical="center"/>
    </xf>
    <xf numFmtId="0" fontId="4" fillId="0" borderId="0" xfId="0" applyFont="1" applyAlignment="1">
      <alignment vertical="center"/>
    </xf>
    <xf numFmtId="14" fontId="11" fillId="0" borderId="0" xfId="0" applyNumberFormat="1" applyFont="1" applyAlignment="1">
      <alignment horizontal="left" vertical="center"/>
    </xf>
    <xf numFmtId="164" fontId="11" fillId="0" borderId="0" xfId="2" applyFont="1" applyAlignment="1" applyProtection="1">
      <alignment vertical="center"/>
    </xf>
    <xf numFmtId="0" fontId="11" fillId="4" borderId="0" xfId="0" applyFont="1" applyFill="1"/>
    <xf numFmtId="0" fontId="19" fillId="6" borderId="0" xfId="0" applyFont="1" applyFill="1"/>
    <xf numFmtId="0" fontId="19" fillId="6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21" fillId="6" borderId="0" xfId="0" applyFont="1" applyFill="1" applyAlignment="1">
      <alignment horizontal="center"/>
    </xf>
    <xf numFmtId="0" fontId="21" fillId="6" borderId="0" xfId="0" applyFont="1" applyFill="1"/>
    <xf numFmtId="0" fontId="3" fillId="4" borderId="0" xfId="0" applyFont="1" applyFill="1" applyAlignment="1">
      <alignment horizontal="center"/>
    </xf>
    <xf numFmtId="0" fontId="3" fillId="4" borderId="0" xfId="0" applyFont="1" applyFill="1"/>
    <xf numFmtId="0" fontId="11" fillId="0" borderId="26" xfId="0" applyFont="1" applyBorder="1"/>
    <xf numFmtId="0" fontId="11" fillId="0" borderId="17" xfId="0" applyFont="1" applyBorder="1"/>
    <xf numFmtId="0" fontId="11" fillId="0" borderId="24" xfId="0" applyFont="1" applyBorder="1"/>
    <xf numFmtId="0" fontId="11" fillId="0" borderId="2" xfId="0" applyFont="1" applyBorder="1"/>
    <xf numFmtId="0" fontId="11" fillId="0" borderId="27" xfId="0" applyFont="1" applyBorder="1"/>
    <xf numFmtId="0" fontId="11" fillId="0" borderId="33" xfId="0" applyFont="1" applyBorder="1"/>
    <xf numFmtId="2" fontId="11" fillId="3" borderId="0" xfId="0" applyNumberFormat="1" applyFont="1" applyFill="1" applyAlignment="1">
      <alignment horizontal="center"/>
    </xf>
    <xf numFmtId="2" fontId="11" fillId="3" borderId="0" xfId="0" applyNumberFormat="1" applyFont="1" applyFill="1" applyAlignment="1">
      <alignment horizontal="center" vertical="center"/>
    </xf>
    <xf numFmtId="0" fontId="19" fillId="0" borderId="0" xfId="0" applyFont="1"/>
    <xf numFmtId="0" fontId="19" fillId="8" borderId="0" xfId="0" applyFont="1" applyFill="1"/>
    <xf numFmtId="167" fontId="11" fillId="4" borderId="0" xfId="0" applyNumberFormat="1" applyFont="1" applyFill="1"/>
    <xf numFmtId="0" fontId="6" fillId="0" borderId="32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22" fillId="6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3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9" fontId="9" fillId="2" borderId="9" xfId="0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0" fontId="5" fillId="0" borderId="2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165" fontId="16" fillId="0" borderId="0" xfId="0" applyNumberFormat="1" applyFont="1" applyAlignment="1">
      <alignment vertical="center"/>
    </xf>
    <xf numFmtId="0" fontId="6" fillId="0" borderId="33" xfId="0" applyFont="1" applyBorder="1" applyAlignment="1">
      <alignment vertical="center"/>
    </xf>
    <xf numFmtId="0" fontId="10" fillId="0" borderId="35" xfId="0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165" fontId="8" fillId="0" borderId="17" xfId="0" applyNumberFormat="1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11" fillId="0" borderId="36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28" fillId="0" borderId="4" xfId="0" applyFont="1" applyBorder="1" applyAlignment="1">
      <alignment vertical="center"/>
    </xf>
    <xf numFmtId="0" fontId="6" fillId="6" borderId="0" xfId="0" applyFont="1" applyFill="1" applyAlignment="1">
      <alignment vertical="center"/>
    </xf>
    <xf numFmtId="0" fontId="31" fillId="5" borderId="0" xfId="0" applyFont="1" applyFill="1" applyAlignment="1">
      <alignment vertical="center"/>
    </xf>
    <xf numFmtId="0" fontId="6" fillId="5" borderId="0" xfId="3" applyNumberFormat="1" applyFont="1" applyFill="1" applyAlignment="1">
      <alignment horizontal="left" vertical="center"/>
    </xf>
    <xf numFmtId="0" fontId="6" fillId="5" borderId="16" xfId="0" applyFont="1" applyFill="1" applyBorder="1" applyAlignment="1" applyProtection="1">
      <alignment horizontal="center" vertical="center"/>
      <protection locked="0"/>
    </xf>
    <xf numFmtId="0" fontId="30" fillId="5" borderId="0" xfId="0" applyFont="1" applyFill="1"/>
    <xf numFmtId="0" fontId="11" fillId="4" borderId="0" xfId="3" applyNumberFormat="1" applyFont="1" applyFill="1" applyAlignment="1">
      <alignment horizontal="left" vertical="center" wrapText="1"/>
    </xf>
    <xf numFmtId="0" fontId="11" fillId="4" borderId="0" xfId="3" applyNumberFormat="1" applyFont="1" applyFill="1" applyAlignment="1">
      <alignment horizontal="center" vertical="center"/>
    </xf>
    <xf numFmtId="0" fontId="19" fillId="7" borderId="0" xfId="0" applyFont="1" applyFill="1"/>
    <xf numFmtId="0" fontId="11" fillId="5" borderId="0" xfId="0" applyFont="1" applyFill="1" applyProtection="1">
      <protection locked="0"/>
    </xf>
    <xf numFmtId="0" fontId="11" fillId="5" borderId="0" xfId="0" applyFont="1" applyFill="1" applyAlignment="1" applyProtection="1">
      <alignment horizontal="center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5" borderId="0" xfId="0" applyFont="1" applyFill="1" applyProtection="1">
      <protection locked="0"/>
    </xf>
    <xf numFmtId="14" fontId="12" fillId="5" borderId="5" xfId="0" applyNumberFormat="1" applyFont="1" applyFill="1" applyBorder="1" applyProtection="1">
      <protection locked="0"/>
    </xf>
    <xf numFmtId="0" fontId="12" fillId="5" borderId="31" xfId="0" applyFont="1" applyFill="1" applyBorder="1" applyAlignment="1" applyProtection="1">
      <alignment horizontal="center"/>
      <protection locked="0"/>
    </xf>
    <xf numFmtId="0" fontId="6" fillId="5" borderId="9" xfId="0" applyFont="1" applyFill="1" applyBorder="1" applyAlignment="1" applyProtection="1">
      <alignment vertical="center"/>
      <protection locked="0"/>
    </xf>
    <xf numFmtId="0" fontId="11" fillId="0" borderId="36" xfId="0" applyFont="1" applyBorder="1" applyAlignment="1" applyProtection="1">
      <alignment vertical="center"/>
      <protection locked="0"/>
    </xf>
    <xf numFmtId="0" fontId="13" fillId="0" borderId="17" xfId="0" applyFont="1" applyBorder="1"/>
    <xf numFmtId="0" fontId="13" fillId="0" borderId="0" xfId="0" applyFont="1"/>
    <xf numFmtId="2" fontId="11" fillId="3" borderId="19" xfId="0" applyNumberFormat="1" applyFont="1" applyFill="1" applyBorder="1" applyAlignment="1">
      <alignment horizontal="center" vertical="center"/>
    </xf>
    <xf numFmtId="2" fontId="11" fillId="3" borderId="20" xfId="0" applyNumberFormat="1" applyFont="1" applyFill="1" applyBorder="1" applyAlignment="1">
      <alignment horizontal="center" vertical="center"/>
    </xf>
    <xf numFmtId="2" fontId="11" fillId="3" borderId="23" xfId="0" applyNumberFormat="1" applyFont="1" applyFill="1" applyBorder="1" applyAlignment="1">
      <alignment horizontal="center" vertical="center"/>
    </xf>
    <xf numFmtId="2" fontId="11" fillId="3" borderId="8" xfId="0" applyNumberFormat="1" applyFont="1" applyFill="1" applyBorder="1" applyAlignment="1">
      <alignment horizontal="center" vertical="center"/>
    </xf>
    <xf numFmtId="0" fontId="11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0" borderId="9" xfId="0" applyFont="1" applyBorder="1"/>
    <xf numFmtId="2" fontId="11" fillId="0" borderId="9" xfId="0" applyNumberFormat="1" applyFont="1" applyBorder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32" fillId="6" borderId="0" xfId="0" applyFont="1" applyFill="1" applyAlignment="1">
      <alignment vertical="top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8" fontId="14" fillId="0" borderId="0" xfId="2" applyNumberFormat="1" applyFont="1" applyBorder="1" applyAlignment="1" applyProtection="1">
      <alignment horizontal="right" vertical="center"/>
    </xf>
    <xf numFmtId="0" fontId="29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/>
    </xf>
    <xf numFmtId="0" fontId="6" fillId="5" borderId="42" xfId="0" applyFont="1" applyFill="1" applyBorder="1" applyAlignment="1" applyProtection="1">
      <alignment horizontal="center" vertical="center"/>
      <protection locked="0"/>
    </xf>
    <xf numFmtId="0" fontId="11" fillId="0" borderId="43" xfId="0" applyFont="1" applyBorder="1" applyAlignment="1">
      <alignment vertical="center"/>
    </xf>
    <xf numFmtId="0" fontId="6" fillId="0" borderId="44" xfId="0" applyFont="1" applyBorder="1" applyAlignment="1">
      <alignment horizontal="center" vertical="center"/>
    </xf>
    <xf numFmtId="2" fontId="6" fillId="0" borderId="45" xfId="0" applyNumberFormat="1" applyFont="1" applyBorder="1" applyAlignment="1">
      <alignment horizontal="centerContinuous" vertical="center"/>
    </xf>
    <xf numFmtId="0" fontId="6" fillId="0" borderId="46" xfId="0" applyFont="1" applyBorder="1" applyAlignment="1">
      <alignment horizontal="centerContinuous" vertical="center"/>
    </xf>
    <xf numFmtId="166" fontId="6" fillId="0" borderId="44" xfId="0" applyNumberFormat="1" applyFont="1" applyBorder="1" applyAlignment="1">
      <alignment vertical="center"/>
    </xf>
    <xf numFmtId="0" fontId="6" fillId="4" borderId="47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Continuous" vertical="center"/>
    </xf>
    <xf numFmtId="165" fontId="6" fillId="0" borderId="0" xfId="0" applyNumberFormat="1" applyFont="1" applyAlignment="1">
      <alignment horizontal="right" vertical="center" indent="2"/>
    </xf>
    <xf numFmtId="0" fontId="6" fillId="3" borderId="0" xfId="3" applyNumberFormat="1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34" fillId="3" borderId="0" xfId="0" applyFont="1" applyFill="1" applyAlignment="1">
      <alignment vertical="top"/>
    </xf>
    <xf numFmtId="0" fontId="18" fillId="5" borderId="9" xfId="0" applyFont="1" applyFill="1" applyBorder="1" applyAlignment="1" applyProtection="1">
      <alignment vertical="center"/>
      <protection locked="0"/>
    </xf>
    <xf numFmtId="170" fontId="6" fillId="5" borderId="28" xfId="0" applyNumberFormat="1" applyFont="1" applyFill="1" applyBorder="1" applyAlignment="1" applyProtection="1">
      <alignment horizontal="center" vertical="center"/>
      <protection locked="0"/>
    </xf>
    <xf numFmtId="170" fontId="6" fillId="5" borderId="41" xfId="0" applyNumberFormat="1" applyFont="1" applyFill="1" applyBorder="1" applyAlignment="1" applyProtection="1">
      <alignment horizontal="center" vertical="center"/>
      <protection locked="0"/>
    </xf>
    <xf numFmtId="2" fontId="6" fillId="5" borderId="9" xfId="0" applyNumberFormat="1" applyFont="1" applyFill="1" applyBorder="1" applyAlignment="1" applyProtection="1">
      <alignment horizontal="right" vertical="center" indent="1"/>
      <protection locked="0"/>
    </xf>
    <xf numFmtId="2" fontId="6" fillId="0" borderId="44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1" fillId="5" borderId="0" xfId="0" applyFont="1" applyFill="1"/>
    <xf numFmtId="0" fontId="7" fillId="0" borderId="37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5" fillId="0" borderId="12" xfId="0" applyNumberFormat="1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9" fontId="6" fillId="0" borderId="0" xfId="1" applyFont="1" applyAlignment="1" applyProtection="1">
      <alignment vertical="center"/>
    </xf>
    <xf numFmtId="0" fontId="34" fillId="3" borderId="0" xfId="0" applyFont="1" applyFill="1" applyAlignment="1">
      <alignment horizontal="center" vertical="top"/>
    </xf>
    <xf numFmtId="1" fontId="34" fillId="3" borderId="0" xfId="0" applyNumberFormat="1" applyFont="1" applyFill="1" applyAlignment="1">
      <alignment horizontal="center" vertical="top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6" xfId="0" applyFont="1" applyBorder="1" applyAlignment="1">
      <alignment horizontal="right" vertical="center"/>
    </xf>
    <xf numFmtId="2" fontId="6" fillId="0" borderId="0" xfId="0" applyNumberFormat="1" applyFont="1"/>
    <xf numFmtId="2" fontId="6" fillId="0" borderId="0" xfId="0" applyNumberFormat="1" applyFont="1" applyAlignment="1">
      <alignment horizontal="right" indent="2"/>
    </xf>
    <xf numFmtId="39" fontId="6" fillId="0" borderId="45" xfId="2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5" borderId="22" xfId="0" applyFont="1" applyFill="1" applyBorder="1" applyAlignment="1" applyProtection="1">
      <alignment vertical="center"/>
      <protection locked="0"/>
    </xf>
    <xf numFmtId="0" fontId="11" fillId="0" borderId="1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164" fontId="6" fillId="0" borderId="46" xfId="2" applyFont="1" applyBorder="1" applyAlignment="1" applyProtection="1">
      <alignment horizontal="center" vertical="center"/>
    </xf>
    <xf numFmtId="0" fontId="11" fillId="0" borderId="29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Continuous" vertical="center"/>
    </xf>
    <xf numFmtId="0" fontId="6" fillId="0" borderId="17" xfId="0" applyFont="1" applyBorder="1" applyAlignment="1">
      <alignment horizontal="centerContinuous" vertical="center"/>
    </xf>
    <xf numFmtId="39" fontId="6" fillId="0" borderId="17" xfId="2" applyNumberFormat="1" applyFont="1" applyBorder="1" applyAlignment="1" applyProtection="1">
      <alignment horizontal="center" vertical="center"/>
    </xf>
    <xf numFmtId="164" fontId="6" fillId="0" borderId="17" xfId="2" applyFont="1" applyBorder="1" applyAlignment="1" applyProtection="1">
      <alignment horizontal="center" vertical="center"/>
    </xf>
    <xf numFmtId="166" fontId="6" fillId="0" borderId="17" xfId="0" applyNumberFormat="1" applyFont="1" applyBorder="1" applyAlignment="1">
      <alignment vertical="center"/>
    </xf>
    <xf numFmtId="168" fontId="5" fillId="0" borderId="17" xfId="2" applyNumberFormat="1" applyFont="1" applyBorder="1" applyAlignment="1" applyProtection="1">
      <alignment horizontal="right" vertical="center" indent="1"/>
    </xf>
    <xf numFmtId="0" fontId="33" fillId="0" borderId="17" xfId="0" applyFont="1" applyBorder="1" applyAlignment="1">
      <alignment horizontal="right" vertical="center" indent="1"/>
    </xf>
    <xf numFmtId="0" fontId="33" fillId="0" borderId="24" xfId="0" applyFont="1" applyBorder="1" applyAlignment="1">
      <alignment horizontal="right" vertical="center" indent="1"/>
    </xf>
    <xf numFmtId="0" fontId="11" fillId="0" borderId="32" xfId="0" applyFont="1" applyBorder="1" applyAlignment="1">
      <alignment vertical="center"/>
    </xf>
    <xf numFmtId="0" fontId="27" fillId="0" borderId="27" xfId="0" applyFont="1" applyBorder="1" applyAlignment="1">
      <alignment vertical="center"/>
    </xf>
    <xf numFmtId="0" fontId="28" fillId="0" borderId="27" xfId="0" applyFont="1" applyBorder="1" applyAlignment="1">
      <alignment vertical="center"/>
    </xf>
    <xf numFmtId="168" fontId="14" fillId="0" borderId="27" xfId="2" applyNumberFormat="1" applyFont="1" applyBorder="1" applyAlignment="1" applyProtection="1">
      <alignment horizontal="right" vertical="center"/>
    </xf>
    <xf numFmtId="0" fontId="29" fillId="0" borderId="27" xfId="0" applyFont="1" applyBorder="1" applyAlignment="1">
      <alignment vertical="center"/>
    </xf>
    <xf numFmtId="0" fontId="29" fillId="0" borderId="33" xfId="0" applyFont="1" applyBorder="1" applyAlignment="1">
      <alignment vertical="center"/>
    </xf>
    <xf numFmtId="168" fontId="5" fillId="0" borderId="15" xfId="2" applyNumberFormat="1" applyFont="1" applyBorder="1" applyAlignment="1" applyProtection="1">
      <alignment horizontal="right" vertical="center" indent="1"/>
    </xf>
    <xf numFmtId="168" fontId="14" fillId="0" borderId="58" xfId="2" applyNumberFormat="1" applyFont="1" applyBorder="1" applyAlignment="1" applyProtection="1">
      <alignment horizontal="right" vertical="center"/>
    </xf>
    <xf numFmtId="3" fontId="6" fillId="5" borderId="9" xfId="0" applyNumberFormat="1" applyFont="1" applyFill="1" applyBorder="1" applyAlignment="1" applyProtection="1">
      <alignment vertical="center"/>
      <protection locked="0"/>
    </xf>
    <xf numFmtId="0" fontId="6" fillId="0" borderId="37" xfId="0" applyFont="1" applyBorder="1" applyAlignment="1">
      <alignment vertical="center"/>
    </xf>
    <xf numFmtId="0" fontId="11" fillId="0" borderId="35" xfId="0" applyFont="1" applyBorder="1" applyAlignment="1">
      <alignment vertical="center"/>
    </xf>
    <xf numFmtId="0" fontId="38" fillId="6" borderId="39" xfId="0" applyFont="1" applyFill="1" applyBorder="1" applyAlignment="1">
      <alignment horizontal="right"/>
    </xf>
    <xf numFmtId="171" fontId="38" fillId="6" borderId="40" xfId="0" applyNumberFormat="1" applyFont="1" applyFill="1" applyBorder="1" applyAlignment="1">
      <alignment horizontal="center"/>
    </xf>
    <xf numFmtId="0" fontId="39" fillId="6" borderId="0" xfId="0" applyFont="1" applyFill="1" applyAlignment="1">
      <alignment horizontal="center" vertical="top" wrapText="1"/>
    </xf>
    <xf numFmtId="2" fontId="6" fillId="3" borderId="0" xfId="0" applyNumberFormat="1" applyFont="1" applyFill="1" applyAlignment="1">
      <alignment horizontal="right" indent="2"/>
    </xf>
    <xf numFmtId="0" fontId="28" fillId="0" borderId="16" xfId="0" applyFont="1" applyBorder="1" applyAlignment="1">
      <alignment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7" fillId="5" borderId="39" xfId="0" applyFont="1" applyFill="1" applyBorder="1" applyAlignment="1" applyProtection="1">
      <alignment horizontal="left" vertical="center"/>
      <protection locked="0"/>
    </xf>
    <xf numFmtId="0" fontId="36" fillId="0" borderId="34" xfId="0" applyFont="1" applyBorder="1" applyAlignment="1" applyProtection="1">
      <alignment vertical="center"/>
      <protection locked="0"/>
    </xf>
    <xf numFmtId="0" fontId="36" fillId="0" borderId="40" xfId="0" applyFont="1" applyBorder="1" applyAlignment="1" applyProtection="1">
      <alignment vertical="center"/>
      <protection locked="0"/>
    </xf>
    <xf numFmtId="0" fontId="11" fillId="4" borderId="55" xfId="0" applyFont="1" applyFill="1" applyBorder="1" applyAlignment="1">
      <alignment horizontal="center" vertical="center"/>
    </xf>
    <xf numFmtId="0" fontId="11" fillId="4" borderId="5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/>
    </xf>
    <xf numFmtId="0" fontId="7" fillId="5" borderId="54" xfId="0" applyFont="1" applyFill="1" applyBorder="1" applyAlignment="1" applyProtection="1">
      <alignment horizontal="left" vertical="center"/>
      <protection locked="0"/>
    </xf>
    <xf numFmtId="0" fontId="36" fillId="0" borderId="40" xfId="0" applyFont="1" applyBorder="1" applyAlignment="1" applyProtection="1">
      <alignment horizontal="left" vertical="center"/>
      <protection locked="0"/>
    </xf>
    <xf numFmtId="4" fontId="7" fillId="0" borderId="9" xfId="0" applyNumberFormat="1" applyFont="1" applyBorder="1" applyAlignment="1">
      <alignment horizontal="right" vertical="center" indent="1"/>
    </xf>
    <xf numFmtId="4" fontId="7" fillId="0" borderId="39" xfId="0" applyNumberFormat="1" applyFont="1" applyBorder="1" applyAlignment="1">
      <alignment horizontal="right" vertical="center" indent="1"/>
    </xf>
    <xf numFmtId="168" fontId="6" fillId="0" borderId="9" xfId="2" applyNumberFormat="1" applyFont="1" applyBorder="1" applyAlignment="1" applyProtection="1">
      <alignment horizontal="right" vertical="center" indent="1"/>
    </xf>
    <xf numFmtId="0" fontId="1" fillId="0" borderId="9" xfId="0" applyFont="1" applyBorder="1" applyAlignment="1">
      <alignment horizontal="right" vertical="center" indent="1"/>
    </xf>
    <xf numFmtId="0" fontId="1" fillId="0" borderId="31" xfId="0" applyFont="1" applyBorder="1" applyAlignment="1">
      <alignment horizontal="right" vertical="center" indent="1"/>
    </xf>
    <xf numFmtId="0" fontId="6" fillId="4" borderId="53" xfId="0" applyFont="1" applyFill="1" applyBorder="1" applyAlignment="1">
      <alignment horizontal="center" vertical="center" wrapText="1"/>
    </xf>
    <xf numFmtId="0" fontId="0" fillId="0" borderId="49" xfId="0" applyBorder="1" applyAlignment="1">
      <alignment vertical="center"/>
    </xf>
    <xf numFmtId="0" fontId="6" fillId="4" borderId="47" xfId="0" applyFont="1" applyFill="1" applyBorder="1" applyAlignment="1">
      <alignment horizontal="center" vertical="center" wrapText="1"/>
    </xf>
    <xf numFmtId="0" fontId="0" fillId="0" borderId="48" xfId="0" applyBorder="1" applyAlignment="1">
      <alignment vertical="center"/>
    </xf>
    <xf numFmtId="0" fontId="6" fillId="4" borderId="5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0" fillId="0" borderId="8" xfId="0" applyBorder="1"/>
    <xf numFmtId="0" fontId="0" fillId="0" borderId="16" xfId="0" applyBorder="1"/>
    <xf numFmtId="0" fontId="0" fillId="0" borderId="19" xfId="0" applyBorder="1"/>
    <xf numFmtId="0" fontId="0" fillId="0" borderId="20" xfId="0" applyBorder="1"/>
    <xf numFmtId="0" fontId="6" fillId="5" borderId="19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center" vertical="center"/>
      <protection locked="0"/>
    </xf>
    <xf numFmtId="0" fontId="6" fillId="5" borderId="20" xfId="0" applyFont="1" applyFill="1" applyBorder="1" applyAlignment="1" applyProtection="1">
      <alignment horizontal="center" vertical="center"/>
      <protection locked="0"/>
    </xf>
    <xf numFmtId="0" fontId="11" fillId="2" borderId="29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left" vertical="center" indent="1"/>
    </xf>
    <xf numFmtId="0" fontId="11" fillId="2" borderId="12" xfId="0" applyFont="1" applyFill="1" applyBorder="1" applyAlignment="1">
      <alignment horizontal="left" vertical="center" indent="1"/>
    </xf>
    <xf numFmtId="0" fontId="11" fillId="2" borderId="38" xfId="0" applyFont="1" applyFill="1" applyBorder="1" applyAlignment="1">
      <alignment horizontal="left" vertical="center" indent="1"/>
    </xf>
    <xf numFmtId="0" fontId="11" fillId="2" borderId="37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49" fontId="6" fillId="5" borderId="19" xfId="0" applyNumberFormat="1" applyFont="1" applyFill="1" applyBorder="1" applyAlignment="1" applyProtection="1">
      <alignment horizontal="left" vertical="center"/>
      <protection locked="0"/>
    </xf>
    <xf numFmtId="49" fontId="6" fillId="5" borderId="0" xfId="0" applyNumberFormat="1" applyFont="1" applyFill="1" applyAlignment="1" applyProtection="1">
      <alignment horizontal="left" vertical="center"/>
      <protection locked="0"/>
    </xf>
    <xf numFmtId="49" fontId="6" fillId="5" borderId="2" xfId="0" applyNumberFormat="1" applyFont="1" applyFill="1" applyBorder="1" applyAlignment="1" applyProtection="1">
      <alignment horizontal="left" vertical="center"/>
      <protection locked="0"/>
    </xf>
    <xf numFmtId="0" fontId="11" fillId="2" borderId="15" xfId="0" applyFont="1" applyFill="1" applyBorder="1" applyAlignment="1">
      <alignment horizontal="left" vertical="center" indent="1"/>
    </xf>
    <xf numFmtId="0" fontId="11" fillId="2" borderId="17" xfId="0" applyFont="1" applyFill="1" applyBorder="1" applyAlignment="1">
      <alignment horizontal="left" vertical="center" indent="1"/>
    </xf>
    <xf numFmtId="0" fontId="11" fillId="2" borderId="24" xfId="0" applyFont="1" applyFill="1" applyBorder="1" applyAlignment="1">
      <alignment horizontal="left" vertical="center" indent="1"/>
    </xf>
    <xf numFmtId="0" fontId="6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39" fontId="6" fillId="0" borderId="45" xfId="2" applyNumberFormat="1" applyFont="1" applyBorder="1" applyAlignment="1" applyProtection="1">
      <alignment horizontal="center" vertical="center"/>
    </xf>
    <xf numFmtId="39" fontId="6" fillId="0" borderId="4" xfId="2" applyNumberFormat="1" applyFont="1" applyBorder="1" applyAlignment="1" applyProtection="1">
      <alignment horizontal="center" vertical="center"/>
    </xf>
    <xf numFmtId="39" fontId="6" fillId="0" borderId="46" xfId="2" applyNumberFormat="1" applyFont="1" applyBorder="1" applyAlignment="1" applyProtection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168" fontId="5" fillId="0" borderId="45" xfId="2" applyNumberFormat="1" applyFont="1" applyBorder="1" applyAlignment="1" applyProtection="1">
      <alignment horizontal="right" vertical="center" indent="1"/>
    </xf>
    <xf numFmtId="168" fontId="5" fillId="0" borderId="4" xfId="2" applyNumberFormat="1" applyFont="1" applyBorder="1" applyAlignment="1" applyProtection="1">
      <alignment horizontal="right" vertical="center" indent="1"/>
    </xf>
    <xf numFmtId="0" fontId="33" fillId="0" borderId="4" xfId="0" applyFont="1" applyBorder="1" applyAlignment="1">
      <alignment horizontal="right" vertical="center" indent="1"/>
    </xf>
    <xf numFmtId="0" fontId="33" fillId="0" borderId="5" xfId="0" applyFont="1" applyBorder="1" applyAlignment="1">
      <alignment horizontal="right" vertical="center" indent="1"/>
    </xf>
    <xf numFmtId="0" fontId="6" fillId="0" borderId="3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5" borderId="19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6" fillId="0" borderId="1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6" fillId="5" borderId="30" xfId="0" applyFont="1" applyFill="1" applyBorder="1" applyAlignment="1" applyProtection="1">
      <alignment horizontal="left" vertical="center" indent="1"/>
      <protection locked="0"/>
    </xf>
    <xf numFmtId="0" fontId="6" fillId="5" borderId="0" xfId="0" applyFont="1" applyFill="1" applyAlignment="1" applyProtection="1">
      <alignment horizontal="left" vertical="center" indent="1"/>
      <protection locked="0"/>
    </xf>
    <xf numFmtId="0" fontId="6" fillId="5" borderId="20" xfId="0" applyFont="1" applyFill="1" applyBorder="1" applyAlignment="1" applyProtection="1">
      <alignment horizontal="left" vertical="center" indent="1"/>
      <protection locked="0"/>
    </xf>
    <xf numFmtId="0" fontId="6" fillId="4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6" xfId="0" applyBorder="1" applyAlignment="1">
      <alignment vertical="center"/>
    </xf>
    <xf numFmtId="168" fontId="18" fillId="0" borderId="32" xfId="2" applyNumberFormat="1" applyFont="1" applyBorder="1" applyAlignment="1" applyProtection="1">
      <alignment horizontal="right" vertical="center" indent="1"/>
    </xf>
    <xf numFmtId="168" fontId="18" fillId="0" borderId="27" xfId="2" applyNumberFormat="1" applyFont="1" applyBorder="1" applyAlignment="1" applyProtection="1">
      <alignment horizontal="right" vertical="center" indent="1"/>
    </xf>
    <xf numFmtId="0" fontId="0" fillId="0" borderId="27" xfId="0" applyBorder="1" applyAlignment="1">
      <alignment horizontal="right" vertical="center" indent="1"/>
    </xf>
    <xf numFmtId="0" fontId="0" fillId="0" borderId="33" xfId="0" applyBorder="1" applyAlignment="1">
      <alignment horizontal="right" vertical="center" indent="1"/>
    </xf>
    <xf numFmtId="0" fontId="11" fillId="0" borderId="26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168" fontId="5" fillId="0" borderId="44" xfId="2" applyNumberFormat="1" applyFont="1" applyBorder="1" applyAlignment="1" applyProtection="1">
      <alignment horizontal="right" vertical="center" indent="1"/>
    </xf>
    <xf numFmtId="0" fontId="33" fillId="0" borderId="44" xfId="0" applyFont="1" applyBorder="1" applyAlignment="1">
      <alignment horizontal="right" vertical="center" indent="1"/>
    </xf>
    <xf numFmtId="0" fontId="33" fillId="0" borderId="51" xfId="0" applyFont="1" applyBorder="1" applyAlignment="1">
      <alignment horizontal="right" vertical="center" indent="1"/>
    </xf>
    <xf numFmtId="168" fontId="14" fillId="0" borderId="4" xfId="2" applyNumberFormat="1" applyFont="1" applyBorder="1" applyAlignment="1" applyProtection="1">
      <alignment horizontal="right" vertical="center" indent="1"/>
    </xf>
    <xf numFmtId="0" fontId="29" fillId="0" borderId="4" xfId="0" applyFont="1" applyBorder="1" applyAlignment="1">
      <alignment horizontal="right" vertical="center" indent="1"/>
    </xf>
    <xf numFmtId="0" fontId="29" fillId="0" borderId="5" xfId="0" applyFont="1" applyBorder="1" applyAlignment="1">
      <alignment horizontal="right" vertical="center" indent="1"/>
    </xf>
    <xf numFmtId="4" fontId="6" fillId="4" borderId="44" xfId="0" applyNumberFormat="1" applyFont="1" applyFill="1" applyBorder="1" applyAlignment="1">
      <alignment horizontal="center" vertical="center"/>
    </xf>
    <xf numFmtId="4" fontId="6" fillId="4" borderId="45" xfId="0" applyNumberFormat="1" applyFont="1" applyFill="1" applyBorder="1" applyAlignment="1">
      <alignment horizontal="center" vertical="center"/>
    </xf>
    <xf numFmtId="165" fontId="5" fillId="0" borderId="26" xfId="0" applyNumberFormat="1" applyFont="1" applyBorder="1" applyAlignment="1">
      <alignment horizontal="left" vertical="center"/>
    </xf>
    <xf numFmtId="165" fontId="5" fillId="0" borderId="4" xfId="0" applyNumberFormat="1" applyFont="1" applyBorder="1" applyAlignment="1">
      <alignment horizontal="left" vertical="center"/>
    </xf>
    <xf numFmtId="165" fontId="5" fillId="0" borderId="5" xfId="0" applyNumberFormat="1" applyFont="1" applyBorder="1" applyAlignment="1">
      <alignment horizontal="left" vertical="center"/>
    </xf>
    <xf numFmtId="168" fontId="35" fillId="0" borderId="32" xfId="2" applyNumberFormat="1" applyFont="1" applyBorder="1" applyAlignment="1" applyProtection="1">
      <alignment horizontal="right" vertical="center" indent="1"/>
    </xf>
    <xf numFmtId="168" fontId="35" fillId="0" borderId="27" xfId="2" applyNumberFormat="1" applyFont="1" applyBorder="1" applyAlignment="1" applyProtection="1">
      <alignment horizontal="right" vertical="center" indent="1"/>
    </xf>
    <xf numFmtId="0" fontId="33" fillId="0" borderId="27" xfId="0" applyFont="1" applyBorder="1" applyAlignment="1">
      <alignment horizontal="right" vertical="center" indent="1"/>
    </xf>
    <xf numFmtId="0" fontId="33" fillId="0" borderId="33" xfId="0" applyFont="1" applyBorder="1" applyAlignment="1">
      <alignment horizontal="right" vertical="center" inden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4" borderId="48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168" fontId="5" fillId="0" borderId="19" xfId="2" applyNumberFormat="1" applyFont="1" applyBorder="1" applyAlignment="1" applyProtection="1">
      <alignment horizontal="right" vertical="center" indent="1"/>
    </xf>
    <xf numFmtId="168" fontId="5" fillId="0" borderId="0" xfId="2" applyNumberFormat="1" applyFont="1" applyBorder="1" applyAlignment="1" applyProtection="1">
      <alignment horizontal="right" vertical="center" indent="1"/>
    </xf>
    <xf numFmtId="0" fontId="33" fillId="0" borderId="0" xfId="0" applyFont="1" applyAlignment="1">
      <alignment horizontal="right" vertical="center" indent="1"/>
    </xf>
    <xf numFmtId="0" fontId="33" fillId="0" borderId="2" xfId="0" applyFont="1" applyBorder="1" applyAlignment="1">
      <alignment horizontal="right" vertical="center" indent="1"/>
    </xf>
    <xf numFmtId="0" fontId="19" fillId="6" borderId="0" xfId="0" applyFont="1" applyFill="1" applyAlignment="1">
      <alignment horizontal="center"/>
    </xf>
  </cellXfs>
  <cellStyles count="4">
    <cellStyle name="Prozent" xfId="1" builtinId="5"/>
    <cellStyle name="Standard" xfId="0" builtinId="0"/>
    <cellStyle name="Standard_Tabelle1" xfId="3" xr:uid="{00000000-0005-0000-0000-000002000000}"/>
    <cellStyle name="Währung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S141"/>
  <sheetViews>
    <sheetView showGridLines="0" tabSelected="1" topLeftCell="A2" zoomScaleNormal="100" zoomScaleSheetLayoutView="100" workbookViewId="0">
      <selection activeCell="C49" sqref="C49"/>
    </sheetView>
  </sheetViews>
  <sheetFormatPr baseColWidth="10" defaultColWidth="11.42578125" defaultRowHeight="12.75" x14ac:dyDescent="0.2"/>
  <cols>
    <col min="1" max="1" width="12" style="9" customWidth="1"/>
    <col min="2" max="2" width="8.28515625" style="9" customWidth="1"/>
    <col min="3" max="3" width="9.140625" style="9" customWidth="1"/>
    <col min="4" max="4" width="4.7109375" style="9" customWidth="1"/>
    <col min="5" max="5" width="6.7109375" style="9" customWidth="1"/>
    <col min="6" max="6" width="7.5703125" style="9" customWidth="1"/>
    <col min="7" max="7" width="8.7109375" style="9" customWidth="1"/>
    <col min="8" max="8" width="8.85546875" style="9" customWidth="1"/>
    <col min="9" max="9" width="8.28515625" style="9" customWidth="1"/>
    <col min="10" max="10" width="4" style="9" customWidth="1"/>
    <col min="11" max="11" width="2.140625" style="9" customWidth="1"/>
    <col min="12" max="12" width="11.140625" style="9" customWidth="1"/>
    <col min="13" max="13" width="5.140625" style="9" bestFit="1" customWidth="1"/>
    <col min="14" max="14" width="2" style="9" customWidth="1"/>
    <col min="15" max="15" width="6.42578125" style="9" customWidth="1"/>
    <col min="16" max="16" width="2.28515625" style="9" customWidth="1"/>
    <col min="17" max="16384" width="11.42578125" style="9"/>
  </cols>
  <sheetData>
    <row r="1" spans="1:16" ht="30.75" customHeight="1" x14ac:dyDescent="0.2">
      <c r="A1" s="247" t="s">
        <v>218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</row>
    <row r="2" spans="1:16" ht="21" x14ac:dyDescent="0.2">
      <c r="A2" s="274" t="s">
        <v>152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</row>
    <row r="3" spans="1:16" ht="13.5" thickBot="1" x14ac:dyDescent="0.25"/>
    <row r="4" spans="1:16" ht="18" customHeight="1" x14ac:dyDescent="0.2">
      <c r="A4" s="225" t="s">
        <v>0</v>
      </c>
      <c r="B4" s="226"/>
      <c r="C4" s="227" t="s">
        <v>1</v>
      </c>
      <c r="D4" s="228"/>
      <c r="E4" s="83"/>
      <c r="F4" s="227" t="s">
        <v>2</v>
      </c>
      <c r="G4" s="228"/>
      <c r="H4" s="83"/>
      <c r="I4" s="241" t="s">
        <v>3</v>
      </c>
      <c r="J4" s="242"/>
      <c r="K4" s="242"/>
      <c r="L4" s="242"/>
      <c r="M4" s="242"/>
      <c r="N4" s="242"/>
      <c r="O4" s="242"/>
      <c r="P4" s="243"/>
    </row>
    <row r="5" spans="1:16" ht="18" customHeight="1" x14ac:dyDescent="0.2">
      <c r="A5" s="265" t="s">
        <v>39</v>
      </c>
      <c r="B5" s="246"/>
      <c r="C5" s="244" t="str">
        <f>IF(E4="","",VLOOKUP(E4,Reviere!A3:B21,2))</f>
        <v/>
      </c>
      <c r="D5" s="245"/>
      <c r="E5" s="246"/>
      <c r="F5" s="244" t="str">
        <f>IF(H4="","",VLOOKUP(H4,Waldbesitzer!A2:B29,2))</f>
        <v/>
      </c>
      <c r="G5" s="266"/>
      <c r="H5" s="267"/>
      <c r="I5" s="238"/>
      <c r="J5" s="239"/>
      <c r="K5" s="239"/>
      <c r="L5" s="239"/>
      <c r="M5" s="239"/>
      <c r="N5" s="239"/>
      <c r="O5" s="239"/>
      <c r="P5" s="240"/>
    </row>
    <row r="6" spans="1:16" ht="18" customHeight="1" x14ac:dyDescent="0.2">
      <c r="A6" s="232" t="s">
        <v>129</v>
      </c>
      <c r="B6" s="233"/>
      <c r="C6" s="234"/>
      <c r="D6" s="235" t="s">
        <v>4</v>
      </c>
      <c r="E6" s="236"/>
      <c r="F6" s="237"/>
      <c r="G6" s="229" t="s">
        <v>50</v>
      </c>
      <c r="H6" s="230"/>
      <c r="I6" s="230"/>
      <c r="J6" s="230"/>
      <c r="K6" s="230"/>
      <c r="L6" s="230"/>
      <c r="M6" s="230"/>
      <c r="N6" s="230"/>
      <c r="O6" s="230"/>
      <c r="P6" s="231"/>
    </row>
    <row r="7" spans="1:16" ht="15" customHeight="1" x14ac:dyDescent="0.2">
      <c r="A7" s="275" t="s">
        <v>222</v>
      </c>
      <c r="B7" s="276"/>
      <c r="C7" s="277"/>
      <c r="D7" s="222">
        <v>2026</v>
      </c>
      <c r="E7" s="223"/>
      <c r="F7" s="224"/>
      <c r="G7" s="268"/>
      <c r="H7" s="269"/>
      <c r="I7" s="269"/>
      <c r="J7" s="269"/>
      <c r="K7" s="269"/>
      <c r="L7" s="269"/>
      <c r="M7" s="269"/>
      <c r="N7" s="269"/>
      <c r="O7" s="269"/>
      <c r="P7" s="270"/>
    </row>
    <row r="8" spans="1:16" ht="15" customHeight="1" x14ac:dyDescent="0.2">
      <c r="A8" s="275"/>
      <c r="B8" s="276"/>
      <c r="C8" s="277"/>
      <c r="D8" s="222"/>
      <c r="E8" s="223"/>
      <c r="F8" s="224"/>
      <c r="G8" s="271" t="str">
        <f>IF(G7="","",VLOOKUP(G7,Unternehmer!A2:E28,2,FALSE))</f>
        <v/>
      </c>
      <c r="H8" s="272"/>
      <c r="I8" s="272"/>
      <c r="J8" s="266" t="str">
        <f>IF(G7="","",VLOOKUP(G7,Unternehmer!A2:D28,3,FALSE))</f>
        <v/>
      </c>
      <c r="K8" s="266"/>
      <c r="L8" s="272" t="str">
        <f>IF(G7="","",VLOOKUP(G7,Unternehmer!A2:D28,4,FALSE))</f>
        <v/>
      </c>
      <c r="M8" s="272"/>
      <c r="N8" s="272"/>
      <c r="O8" s="272"/>
      <c r="P8" s="273"/>
    </row>
    <row r="9" spans="1:16" ht="18" customHeight="1" thickBot="1" x14ac:dyDescent="0.25">
      <c r="A9" s="195" t="s">
        <v>153</v>
      </c>
      <c r="B9" s="196"/>
      <c r="C9" s="197" t="str">
        <f>IF(G7="","",VLOOKUP(G7,Unternehmer!A2:E28,5,FALSE))</f>
        <v/>
      </c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9"/>
    </row>
    <row r="10" spans="1:16" ht="19.5" customHeight="1" x14ac:dyDescent="0.2"/>
    <row r="11" spans="1:16" ht="15.75" x14ac:dyDescent="0.2">
      <c r="A11" s="10" t="s">
        <v>47</v>
      </c>
      <c r="B11" s="11"/>
      <c r="C11" s="11"/>
      <c r="D11" s="11"/>
      <c r="E11" s="11"/>
    </row>
    <row r="12" spans="1:16" ht="6" customHeight="1" thickBot="1" x14ac:dyDescent="0.25">
      <c r="A12" s="10"/>
      <c r="B12" s="11"/>
      <c r="C12" s="11"/>
      <c r="D12" s="11"/>
      <c r="E12" s="11"/>
    </row>
    <row r="13" spans="1:16" ht="6" customHeight="1" x14ac:dyDescent="0.2">
      <c r="A13" s="65"/>
      <c r="B13" s="54"/>
      <c r="C13" s="54"/>
      <c r="D13" s="54"/>
      <c r="E13" s="54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6"/>
    </row>
    <row r="14" spans="1:16" ht="15" customHeight="1" x14ac:dyDescent="0.2">
      <c r="A14" s="57" t="s">
        <v>7</v>
      </c>
      <c r="B14" s="11"/>
      <c r="C14" s="11"/>
      <c r="E14" s="8">
        <v>15</v>
      </c>
      <c r="F14" s="12" t="s">
        <v>8</v>
      </c>
      <c r="I14" s="50" t="s">
        <v>131</v>
      </c>
      <c r="J14" s="7" t="s">
        <v>126</v>
      </c>
      <c r="L14" s="50" t="s">
        <v>132</v>
      </c>
      <c r="M14" s="7"/>
      <c r="P14" s="58"/>
    </row>
    <row r="15" spans="1:16" ht="3" customHeight="1" x14ac:dyDescent="0.2">
      <c r="A15" s="57"/>
      <c r="B15" s="11"/>
      <c r="C15" s="11"/>
      <c r="E15" s="49"/>
      <c r="F15" s="12"/>
      <c r="I15" s="50"/>
      <c r="J15" s="52"/>
      <c r="L15" s="50"/>
      <c r="M15" s="51"/>
      <c r="P15" s="58"/>
    </row>
    <row r="16" spans="1:16" ht="15" customHeight="1" x14ac:dyDescent="0.2">
      <c r="A16" s="59" t="s">
        <v>9</v>
      </c>
      <c r="B16" s="11"/>
      <c r="C16" s="11"/>
      <c r="D16" s="11"/>
      <c r="E16" s="11"/>
      <c r="G16" s="13" t="s">
        <v>48</v>
      </c>
      <c r="H16" s="14"/>
      <c r="I16" s="94"/>
      <c r="J16" s="14" t="s">
        <v>10</v>
      </c>
      <c r="K16" s="15" t="s">
        <v>11</v>
      </c>
      <c r="L16" s="132" t="s">
        <v>12</v>
      </c>
      <c r="M16" s="53" t="str">
        <f>IF(I16="","",IF(J14="x",VLOOKUP(E14,Beizug!A4:B9,2),IF(M14="X",VLOOKUP(E14,Beizug!A13:B18,2),"")))</f>
        <v/>
      </c>
      <c r="O16" s="60">
        <f>IF(E14="",0,IF(I16&gt;0,I16/I17*M16,IF(J14="X",VLOOKUP(E14,Beizug!A4:B9,2),IF(M14="X",VLOOKUP(E14,Beizug!A13:B18,2)))))</f>
        <v>0</v>
      </c>
      <c r="P16" s="61" t="s">
        <v>13</v>
      </c>
    </row>
    <row r="17" spans="1:19" ht="15" x14ac:dyDescent="0.2">
      <c r="A17" s="62"/>
      <c r="B17" s="11"/>
      <c r="C17" s="11"/>
      <c r="D17" s="11"/>
      <c r="E17" s="11"/>
      <c r="G17" s="12" t="s">
        <v>127</v>
      </c>
      <c r="I17" s="127"/>
      <c r="J17" s="12" t="s">
        <v>10</v>
      </c>
      <c r="O17" s="60"/>
      <c r="P17" s="61"/>
    </row>
    <row r="18" spans="1:19" ht="6.75" customHeight="1" x14ac:dyDescent="0.2">
      <c r="A18" s="70"/>
      <c r="B18" s="13"/>
      <c r="C18" s="13"/>
      <c r="D18" s="13"/>
      <c r="E18" s="13"/>
      <c r="F18" s="14"/>
      <c r="G18" s="17"/>
      <c r="H18" s="14"/>
      <c r="I18" s="14"/>
      <c r="J18" s="17"/>
      <c r="K18" s="14"/>
      <c r="L18" s="14"/>
      <c r="M18" s="14"/>
      <c r="N18" s="14"/>
      <c r="O18" s="71"/>
      <c r="P18" s="63"/>
    </row>
    <row r="19" spans="1:19" ht="6.75" customHeight="1" x14ac:dyDescent="0.2">
      <c r="A19" s="62"/>
      <c r="B19" s="11"/>
      <c r="C19" s="11"/>
      <c r="D19" s="11"/>
      <c r="E19" s="11"/>
      <c r="G19" s="16"/>
      <c r="J19" s="16"/>
      <c r="O19" s="60"/>
      <c r="P19" s="61"/>
    </row>
    <row r="20" spans="1:19" ht="15" customHeight="1" x14ac:dyDescent="0.2">
      <c r="A20" s="57" t="s">
        <v>14</v>
      </c>
      <c r="B20" s="11"/>
      <c r="C20" s="11"/>
      <c r="E20" s="8">
        <v>120</v>
      </c>
      <c r="F20" s="12" t="s">
        <v>8</v>
      </c>
      <c r="O20" s="60">
        <f>IF(E20&lt;51,0,IF(E20&lt;151,5,IF(E20&lt;251,10,IF(E20&lt;351,15,IF(E20&lt;451,20,25)))))</f>
        <v>5</v>
      </c>
      <c r="P20" s="61" t="s">
        <v>13</v>
      </c>
    </row>
    <row r="21" spans="1:19" ht="6" customHeight="1" x14ac:dyDescent="0.2">
      <c r="A21" s="72"/>
      <c r="B21" s="13"/>
      <c r="C21" s="13"/>
      <c r="D21" s="13"/>
      <c r="E21" s="13"/>
      <c r="F21" s="14"/>
      <c r="G21" s="14"/>
      <c r="H21" s="14"/>
      <c r="I21" s="14"/>
      <c r="J21" s="14"/>
      <c r="K21" s="14"/>
      <c r="L21" s="14"/>
      <c r="M21" s="14"/>
      <c r="N21" s="14"/>
      <c r="O21" s="71"/>
      <c r="P21" s="63"/>
    </row>
    <row r="22" spans="1:19" ht="6" customHeight="1" x14ac:dyDescent="0.2">
      <c r="A22" s="134"/>
      <c r="B22" s="135"/>
      <c r="C22" s="135"/>
      <c r="D22" s="135"/>
      <c r="E22" s="135"/>
      <c r="F22" s="136"/>
      <c r="G22" s="136"/>
      <c r="H22" s="136"/>
      <c r="I22" s="136"/>
      <c r="J22" s="136"/>
      <c r="K22" s="136"/>
      <c r="L22" s="136"/>
      <c r="M22" s="136"/>
      <c r="N22" s="136"/>
      <c r="O22" s="137"/>
      <c r="P22" s="138"/>
    </row>
    <row r="23" spans="1:19" ht="15" customHeight="1" x14ac:dyDescent="0.2">
      <c r="A23" s="57" t="s">
        <v>171</v>
      </c>
      <c r="B23" s="11"/>
      <c r="C23" s="11"/>
      <c r="E23" s="8"/>
      <c r="F23" s="9" t="s">
        <v>172</v>
      </c>
      <c r="O23" s="60">
        <f>IF(E23="",0,IF(J25="x",VLOOKUP(E25,Q115:S118,3, FALSE)*(E23/100),IF(M25="x",VLOOKUP(E25,Q120:S123,3, FALSE)*(E23/100),0)))</f>
        <v>0</v>
      </c>
      <c r="P23" s="61" t="s">
        <v>13</v>
      </c>
      <c r="S23" s="139"/>
    </row>
    <row r="24" spans="1:19" ht="6" customHeight="1" x14ac:dyDescent="0.2">
      <c r="A24" s="59"/>
      <c r="B24" s="11"/>
      <c r="C24" s="11"/>
      <c r="D24" s="11"/>
      <c r="E24" s="11"/>
      <c r="L24" s="302" t="s">
        <v>173</v>
      </c>
      <c r="O24" s="60"/>
      <c r="P24" s="61"/>
    </row>
    <row r="25" spans="1:19" ht="15" customHeight="1" x14ac:dyDescent="0.2">
      <c r="A25" s="57"/>
      <c r="B25" s="11"/>
      <c r="C25" s="11"/>
      <c r="D25" s="50" t="s">
        <v>174</v>
      </c>
      <c r="E25" s="8"/>
      <c r="F25" s="9" t="s">
        <v>175</v>
      </c>
      <c r="I25" s="9" t="s">
        <v>176</v>
      </c>
      <c r="J25" s="7"/>
      <c r="L25" s="302"/>
      <c r="M25" s="7"/>
      <c r="O25" s="60"/>
      <c r="P25" s="61"/>
      <c r="S25" s="139"/>
    </row>
    <row r="26" spans="1:19" ht="6" customHeight="1" x14ac:dyDescent="0.2">
      <c r="A26" s="72"/>
      <c r="B26" s="13"/>
      <c r="C26" s="13"/>
      <c r="D26" s="13"/>
      <c r="E26" s="13"/>
      <c r="F26" s="14"/>
      <c r="G26" s="14"/>
      <c r="H26" s="14"/>
      <c r="I26" s="14"/>
      <c r="J26" s="14"/>
      <c r="K26" s="14"/>
      <c r="L26" s="303"/>
      <c r="M26" s="14"/>
      <c r="N26" s="14"/>
      <c r="O26" s="71"/>
      <c r="P26" s="63"/>
    </row>
    <row r="27" spans="1:19" ht="6" customHeight="1" x14ac:dyDescent="0.2">
      <c r="A27" s="59"/>
      <c r="B27" s="11"/>
      <c r="C27" s="11"/>
      <c r="D27" s="11"/>
      <c r="E27" s="11"/>
      <c r="O27" s="60"/>
      <c r="P27" s="61"/>
    </row>
    <row r="28" spans="1:19" ht="15" customHeight="1" x14ac:dyDescent="0.2">
      <c r="A28" s="57" t="s">
        <v>15</v>
      </c>
      <c r="B28" s="11"/>
      <c r="C28" s="11"/>
      <c r="E28" s="8">
        <v>7</v>
      </c>
      <c r="F28" s="12" t="s">
        <v>16</v>
      </c>
      <c r="O28" s="60">
        <f>IF(E28&lt;7,0,IF(E28&lt;11,5,10))</f>
        <v>5</v>
      </c>
      <c r="P28" s="61" t="s">
        <v>13</v>
      </c>
    </row>
    <row r="29" spans="1:19" ht="6" customHeight="1" x14ac:dyDescent="0.2">
      <c r="A29" s="72"/>
      <c r="B29" s="13"/>
      <c r="C29" s="13"/>
      <c r="D29" s="13"/>
      <c r="E29" s="13"/>
      <c r="F29" s="14"/>
      <c r="G29" s="14"/>
      <c r="H29" s="14"/>
      <c r="I29" s="14"/>
      <c r="J29" s="14"/>
      <c r="K29" s="14"/>
      <c r="L29" s="14"/>
      <c r="M29" s="14"/>
      <c r="N29" s="14"/>
      <c r="O29" s="71"/>
      <c r="P29" s="63"/>
    </row>
    <row r="30" spans="1:19" ht="6" customHeight="1" x14ac:dyDescent="0.2">
      <c r="A30" s="59"/>
      <c r="B30" s="11"/>
      <c r="C30" s="11"/>
      <c r="D30" s="11"/>
      <c r="E30" s="11"/>
      <c r="O30" s="60"/>
      <c r="P30" s="61"/>
    </row>
    <row r="31" spans="1:19" ht="15" customHeight="1" x14ac:dyDescent="0.2">
      <c r="A31" s="57" t="s">
        <v>187</v>
      </c>
      <c r="B31" s="11"/>
      <c r="C31" s="11"/>
      <c r="D31" s="11"/>
      <c r="E31" s="8" t="s">
        <v>189</v>
      </c>
      <c r="G31" s="14" t="s">
        <v>191</v>
      </c>
      <c r="H31" s="14"/>
      <c r="I31" s="94">
        <v>1</v>
      </c>
      <c r="J31" s="14" t="s">
        <v>10</v>
      </c>
      <c r="K31" s="152"/>
      <c r="O31" s="60">
        <f>IF(E31="nein",0,(I31/I32*8))</f>
        <v>0</v>
      </c>
      <c r="P31" s="61" t="s">
        <v>13</v>
      </c>
    </row>
    <row r="32" spans="1:19" ht="15" customHeight="1" x14ac:dyDescent="0.2">
      <c r="A32" s="59" t="s">
        <v>192</v>
      </c>
      <c r="B32" s="11"/>
      <c r="C32" s="11"/>
      <c r="D32" s="11"/>
      <c r="E32" s="149"/>
      <c r="G32" s="12" t="s">
        <v>190</v>
      </c>
      <c r="I32" s="150">
        <v>1</v>
      </c>
      <c r="J32" s="151" t="s">
        <v>10</v>
      </c>
      <c r="O32" s="60"/>
      <c r="P32" s="61"/>
    </row>
    <row r="33" spans="1:16" ht="6" customHeight="1" x14ac:dyDescent="0.2">
      <c r="A33" s="72"/>
      <c r="B33" s="13"/>
      <c r="C33" s="13"/>
      <c r="D33" s="13"/>
      <c r="E33" s="13"/>
      <c r="F33" s="14"/>
      <c r="G33" s="14"/>
      <c r="H33" s="14"/>
      <c r="I33" s="14"/>
      <c r="J33" s="14"/>
      <c r="K33" s="14"/>
      <c r="L33" s="14"/>
      <c r="M33" s="14"/>
      <c r="N33" s="14"/>
      <c r="O33" s="71"/>
      <c r="P33" s="63"/>
    </row>
    <row r="34" spans="1:16" ht="6" customHeight="1" x14ac:dyDescent="0.2">
      <c r="A34" s="59"/>
      <c r="B34" s="11"/>
      <c r="C34" s="11"/>
      <c r="D34" s="11"/>
      <c r="E34" s="11"/>
      <c r="O34" s="60"/>
      <c r="P34" s="61"/>
    </row>
    <row r="35" spans="1:16" ht="15" customHeight="1" x14ac:dyDescent="0.2">
      <c r="A35" s="57" t="s">
        <v>133</v>
      </c>
      <c r="B35" s="11"/>
      <c r="C35" s="11"/>
      <c r="E35" s="8"/>
      <c r="F35" s="12" t="s">
        <v>17</v>
      </c>
      <c r="G35" s="76" t="str">
        <f>IF(E35&lt;11,"",IF(E35&gt;10,"ungültig!",""))</f>
        <v/>
      </c>
      <c r="H35" s="16"/>
      <c r="I35" s="16"/>
      <c r="J35" s="16"/>
      <c r="K35" s="16"/>
      <c r="L35" s="16"/>
      <c r="M35" s="16"/>
      <c r="O35" s="60">
        <f>E35*1</f>
        <v>0</v>
      </c>
      <c r="P35" s="61" t="s">
        <v>13</v>
      </c>
    </row>
    <row r="36" spans="1:16" ht="6" customHeight="1" x14ac:dyDescent="0.2">
      <c r="A36" s="177"/>
      <c r="B36" s="11"/>
      <c r="C36" s="11"/>
      <c r="E36" s="153"/>
      <c r="F36" s="12"/>
      <c r="G36" s="76"/>
      <c r="H36" s="16"/>
      <c r="I36" s="16"/>
      <c r="J36" s="16"/>
      <c r="K36" s="16"/>
      <c r="L36" s="16"/>
      <c r="M36" s="16"/>
      <c r="O36" s="60"/>
      <c r="P36" s="63"/>
    </row>
    <row r="37" spans="1:16" ht="6" customHeight="1" x14ac:dyDescent="0.2">
      <c r="A37" s="176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54"/>
    </row>
    <row r="38" spans="1:16" ht="15" customHeight="1" x14ac:dyDescent="0.2">
      <c r="A38" s="64" t="s">
        <v>194</v>
      </c>
      <c r="E38" s="8" t="s">
        <v>189</v>
      </c>
      <c r="I38" s="50" t="s">
        <v>195</v>
      </c>
      <c r="J38" s="8"/>
      <c r="P38" s="61"/>
    </row>
    <row r="39" spans="1:16" ht="6" customHeight="1" thickBot="1" x14ac:dyDescent="0.25">
      <c r="A39" s="46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55"/>
    </row>
    <row r="40" spans="1:16" ht="6" customHeight="1" x14ac:dyDescent="0.2">
      <c r="A40" s="73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74"/>
      <c r="P40" s="75"/>
    </row>
    <row r="41" spans="1:16" ht="15" x14ac:dyDescent="0.2">
      <c r="A41" s="64"/>
      <c r="I41" s="66" t="s">
        <v>193</v>
      </c>
      <c r="N41" s="67"/>
      <c r="O41" s="68">
        <f>SUM(O16:O39)</f>
        <v>10</v>
      </c>
      <c r="P41" s="61" t="s">
        <v>13</v>
      </c>
    </row>
    <row r="42" spans="1:16" ht="6" customHeight="1" thickBo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69"/>
    </row>
    <row r="44" spans="1:16" ht="15.75" x14ac:dyDescent="0.2">
      <c r="A44" s="10" t="s">
        <v>144</v>
      </c>
    </row>
    <row r="45" spans="1:16" ht="6" customHeight="1" thickBot="1" x14ac:dyDescent="0.25"/>
    <row r="46" spans="1:16" x14ac:dyDescent="0.2">
      <c r="A46" s="212" t="s">
        <v>128</v>
      </c>
      <c r="B46" s="18" t="s">
        <v>18</v>
      </c>
      <c r="C46" s="215" t="s">
        <v>119</v>
      </c>
      <c r="D46" s="186" t="s">
        <v>120</v>
      </c>
      <c r="E46" s="188"/>
      <c r="F46" s="186" t="s">
        <v>19</v>
      </c>
      <c r="G46" s="219"/>
      <c r="H46" s="18" t="s">
        <v>12</v>
      </c>
      <c r="I46" s="186" t="s">
        <v>20</v>
      </c>
      <c r="J46" s="187"/>
      <c r="K46" s="188"/>
      <c r="L46" s="251" t="s">
        <v>21</v>
      </c>
      <c r="M46" s="252"/>
      <c r="N46" s="252"/>
      <c r="O46" s="252"/>
      <c r="P46" s="253"/>
    </row>
    <row r="47" spans="1:16" x14ac:dyDescent="0.2">
      <c r="A47" s="213"/>
      <c r="B47" s="19" t="s">
        <v>22</v>
      </c>
      <c r="C47" s="216"/>
      <c r="D47" s="189"/>
      <c r="E47" s="191"/>
      <c r="F47" s="220"/>
      <c r="G47" s="221"/>
      <c r="H47" s="19" t="s">
        <v>23</v>
      </c>
      <c r="I47" s="189"/>
      <c r="J47" s="190"/>
      <c r="K47" s="191"/>
      <c r="L47" s="254"/>
      <c r="M47" s="255"/>
      <c r="N47" s="255"/>
      <c r="O47" s="255"/>
      <c r="P47" s="256"/>
    </row>
    <row r="48" spans="1:16" x14ac:dyDescent="0.2">
      <c r="A48" s="214"/>
      <c r="B48" s="20" t="s">
        <v>24</v>
      </c>
      <c r="C48" s="217"/>
      <c r="D48" s="183" t="s">
        <v>25</v>
      </c>
      <c r="E48" s="185"/>
      <c r="F48" s="183" t="s">
        <v>45</v>
      </c>
      <c r="G48" s="218"/>
      <c r="H48" s="21">
        <f>$O$41*1</f>
        <v>10</v>
      </c>
      <c r="I48" s="183" t="s">
        <v>45</v>
      </c>
      <c r="J48" s="184"/>
      <c r="K48" s="185"/>
      <c r="L48" s="183" t="s">
        <v>46</v>
      </c>
      <c r="M48" s="184"/>
      <c r="N48" s="184"/>
      <c r="O48" s="184"/>
      <c r="P48" s="257"/>
    </row>
    <row r="49" spans="1:16" ht="18" customHeight="1" x14ac:dyDescent="0.2">
      <c r="A49" s="128"/>
      <c r="B49" s="8">
        <v>17100</v>
      </c>
      <c r="C49" s="8">
        <v>21000</v>
      </c>
      <c r="D49" s="22"/>
      <c r="E49" s="22"/>
      <c r="F49" s="22"/>
      <c r="G49" s="22"/>
      <c r="H49" s="22"/>
      <c r="I49" s="22"/>
      <c r="J49" s="22"/>
      <c r="K49" s="22"/>
      <c r="L49" s="258"/>
      <c r="M49" s="259"/>
      <c r="N49" s="259"/>
      <c r="O49" s="259"/>
      <c r="P49" s="260"/>
    </row>
    <row r="50" spans="1:16" ht="18" customHeight="1" x14ac:dyDescent="0.2">
      <c r="A50" s="128"/>
      <c r="B50" s="8"/>
      <c r="C50" s="8"/>
      <c r="D50" s="22"/>
      <c r="E50" s="22"/>
      <c r="F50" s="22"/>
      <c r="G50" s="22"/>
      <c r="H50" s="22"/>
      <c r="I50" s="22"/>
      <c r="J50" s="22"/>
      <c r="K50" s="22"/>
      <c r="L50" s="258"/>
      <c r="M50" s="259"/>
      <c r="N50" s="259"/>
      <c r="O50" s="259"/>
      <c r="P50" s="260"/>
    </row>
    <row r="51" spans="1:16" ht="18" customHeight="1" x14ac:dyDescent="0.2">
      <c r="A51" s="128"/>
      <c r="B51" s="8"/>
      <c r="C51" s="8"/>
      <c r="D51" s="22"/>
      <c r="E51" s="22"/>
      <c r="F51" s="22"/>
      <c r="G51" s="22"/>
      <c r="H51" s="22"/>
      <c r="I51" s="22"/>
      <c r="J51" s="22"/>
      <c r="K51" s="22"/>
      <c r="L51" s="258"/>
      <c r="M51" s="259"/>
      <c r="N51" s="259"/>
      <c r="O51" s="259"/>
      <c r="P51" s="260"/>
    </row>
    <row r="52" spans="1:16" ht="18" customHeight="1" thickBot="1" x14ac:dyDescent="0.25">
      <c r="A52" s="129"/>
      <c r="B52" s="115"/>
      <c r="C52" s="115"/>
      <c r="D52" s="22"/>
      <c r="E52" s="22"/>
      <c r="F52" s="22"/>
      <c r="G52" s="22"/>
      <c r="H52" s="22"/>
      <c r="I52" s="22"/>
      <c r="J52" s="22"/>
      <c r="K52" s="22"/>
      <c r="L52" s="258"/>
      <c r="M52" s="259"/>
      <c r="N52" s="259"/>
      <c r="O52" s="259"/>
      <c r="P52" s="260"/>
    </row>
    <row r="53" spans="1:16" ht="18" customHeight="1" thickBot="1" x14ac:dyDescent="0.25">
      <c r="A53" s="116" t="s">
        <v>26</v>
      </c>
      <c r="B53" s="117">
        <f>IF(B49="","",SUM(B49:B52))</f>
        <v>17100</v>
      </c>
      <c r="C53" s="117">
        <f>IF(C49="","",SUM(C49:C52))</f>
        <v>21000</v>
      </c>
      <c r="D53" s="118">
        <f>IF(B53="","",B53/C53)</f>
        <v>0.81</v>
      </c>
      <c r="E53" s="119"/>
      <c r="F53" s="148">
        <f>IF(D53="","",IF(D53&lt;='Kostensätze und MwSt'!C3,'Kostensätze und MwSt'!D3,IF(Abrechnung!D53&gt;='Kostensätze und MwSt'!B19,'Kostensätze und MwSt'!D19,'Kostensätze und MwSt'!G20)))</f>
        <v>7.76</v>
      </c>
      <c r="G53" s="156"/>
      <c r="H53" s="120">
        <f>($O$41/100)+1</f>
        <v>1.1000000000000001</v>
      </c>
      <c r="I53" s="248">
        <f>IF(B53="","",F53*H53)</f>
        <v>8.5399999999999991</v>
      </c>
      <c r="J53" s="249"/>
      <c r="K53" s="250"/>
      <c r="L53" s="261">
        <f>IF(B53="",0,B53*I53)</f>
        <v>146034</v>
      </c>
      <c r="M53" s="262"/>
      <c r="N53" s="262"/>
      <c r="O53" s="263"/>
      <c r="P53" s="264"/>
    </row>
    <row r="54" spans="1:16" ht="5.25" customHeight="1" x14ac:dyDescent="0.2">
      <c r="A54" s="157"/>
      <c r="B54" s="158"/>
      <c r="C54" s="158"/>
      <c r="D54" s="159"/>
      <c r="E54" s="160"/>
      <c r="F54" s="161"/>
      <c r="G54" s="162"/>
      <c r="H54" s="163"/>
      <c r="I54" s="161"/>
      <c r="J54" s="161"/>
      <c r="K54" s="161"/>
      <c r="L54" s="173"/>
      <c r="M54" s="164"/>
      <c r="N54" s="164"/>
      <c r="O54" s="165"/>
      <c r="P54" s="166"/>
    </row>
    <row r="55" spans="1:16" ht="13.5" customHeight="1" x14ac:dyDescent="0.2">
      <c r="A55" s="57" t="s">
        <v>196</v>
      </c>
      <c r="E55" s="9" t="s">
        <v>197</v>
      </c>
      <c r="H55" s="175"/>
      <c r="I55" s="9" t="s">
        <v>10</v>
      </c>
      <c r="J55" s="110"/>
      <c r="K55" s="110"/>
      <c r="L55" s="306">
        <f>IF(E38="nein",0,J38*H55*0.5)</f>
        <v>0</v>
      </c>
      <c r="M55" s="307"/>
      <c r="N55" s="307"/>
      <c r="O55" s="308"/>
      <c r="P55" s="309"/>
    </row>
    <row r="56" spans="1:16" ht="6" customHeight="1" thickBot="1" x14ac:dyDescent="0.25">
      <c r="A56" s="167"/>
      <c r="B56" s="47"/>
      <c r="C56" s="47"/>
      <c r="D56" s="47"/>
      <c r="E56" s="47"/>
      <c r="F56" s="47"/>
      <c r="G56" s="47"/>
      <c r="H56" s="168"/>
      <c r="I56" s="169"/>
      <c r="J56" s="169"/>
      <c r="K56" s="169"/>
      <c r="L56" s="174"/>
      <c r="M56" s="170"/>
      <c r="N56" s="170"/>
      <c r="O56" s="171"/>
      <c r="P56" s="172"/>
    </row>
    <row r="57" spans="1:16" ht="6" customHeight="1" x14ac:dyDescent="0.2">
      <c r="A57" s="157"/>
      <c r="H57" s="109"/>
      <c r="I57" s="110"/>
      <c r="J57" s="110"/>
      <c r="K57" s="182"/>
      <c r="L57" s="111"/>
      <c r="M57" s="111"/>
      <c r="N57" s="111"/>
      <c r="O57" s="112"/>
      <c r="P57" s="166"/>
    </row>
    <row r="58" spans="1:16" ht="13.5" customHeight="1" x14ac:dyDescent="0.2">
      <c r="A58" s="57" t="s">
        <v>215</v>
      </c>
      <c r="E58" s="9" t="s">
        <v>216</v>
      </c>
      <c r="H58" s="175"/>
      <c r="I58" s="9" t="s">
        <v>10</v>
      </c>
      <c r="J58" s="110"/>
      <c r="K58" s="110"/>
      <c r="L58" s="306">
        <f>(H58*2)</f>
        <v>0</v>
      </c>
      <c r="M58" s="307"/>
      <c r="N58" s="307"/>
      <c r="O58" s="308"/>
      <c r="P58" s="309"/>
    </row>
    <row r="59" spans="1:16" ht="6" customHeight="1" thickBot="1" x14ac:dyDescent="0.25">
      <c r="A59" s="167"/>
      <c r="B59" s="47"/>
      <c r="C59" s="47"/>
      <c r="D59" s="47"/>
      <c r="E59" s="47"/>
      <c r="F59" s="47"/>
      <c r="G59" s="47"/>
      <c r="H59" s="168"/>
      <c r="I59" s="169"/>
      <c r="J59" s="169"/>
      <c r="K59" s="169"/>
      <c r="L59" s="174"/>
      <c r="M59" s="170"/>
      <c r="N59" s="170"/>
      <c r="O59" s="171"/>
      <c r="P59" s="172"/>
    </row>
    <row r="60" spans="1:16" ht="18" customHeight="1" x14ac:dyDescent="0.2">
      <c r="A60" s="10" t="s">
        <v>145</v>
      </c>
      <c r="H60" s="109"/>
      <c r="I60" s="110"/>
      <c r="J60" s="110"/>
      <c r="K60" s="110"/>
      <c r="L60" s="111"/>
      <c r="M60" s="111"/>
      <c r="N60" s="111"/>
      <c r="O60" s="112"/>
      <c r="P60" s="112"/>
    </row>
    <row r="61" spans="1:16" ht="6" customHeight="1" thickBot="1" x14ac:dyDescent="0.25">
      <c r="H61" s="109"/>
      <c r="I61" s="110"/>
      <c r="J61" s="110"/>
      <c r="K61" s="110"/>
      <c r="L61" s="111"/>
      <c r="M61" s="111"/>
      <c r="N61" s="111"/>
      <c r="O61" s="112"/>
      <c r="P61" s="112"/>
    </row>
    <row r="62" spans="1:16" s="113" customFormat="1" ht="39.75" customHeight="1" x14ac:dyDescent="0.2">
      <c r="A62" s="207" t="s">
        <v>151</v>
      </c>
      <c r="B62" s="208"/>
      <c r="C62" s="209" t="s">
        <v>143</v>
      </c>
      <c r="D62" s="210"/>
      <c r="E62" s="210"/>
      <c r="F62" s="210"/>
      <c r="G62" s="208"/>
      <c r="H62" s="121" t="s">
        <v>147</v>
      </c>
      <c r="I62" s="211" t="s">
        <v>146</v>
      </c>
      <c r="J62" s="211"/>
      <c r="K62" s="211"/>
      <c r="L62" s="209" t="s">
        <v>148</v>
      </c>
      <c r="M62" s="304"/>
      <c r="N62" s="304"/>
      <c r="O62" s="304"/>
      <c r="P62" s="305"/>
    </row>
    <row r="63" spans="1:16" ht="18" customHeight="1" x14ac:dyDescent="0.2">
      <c r="A63" s="200"/>
      <c r="B63" s="201"/>
      <c r="C63" s="192" t="s">
        <v>206</v>
      </c>
      <c r="D63" s="193"/>
      <c r="E63" s="193"/>
      <c r="F63" s="193"/>
      <c r="G63" s="194"/>
      <c r="H63" s="130">
        <v>0</v>
      </c>
      <c r="I63" s="202"/>
      <c r="J63" s="202"/>
      <c r="K63" s="203"/>
      <c r="L63" s="204">
        <f>IF(H63="","",I63*H63)</f>
        <v>0</v>
      </c>
      <c r="M63" s="204"/>
      <c r="N63" s="204"/>
      <c r="O63" s="205"/>
      <c r="P63" s="206"/>
    </row>
    <row r="64" spans="1:16" ht="18" customHeight="1" x14ac:dyDescent="0.2">
      <c r="A64" s="200"/>
      <c r="B64" s="201"/>
      <c r="C64" s="192" t="s">
        <v>217</v>
      </c>
      <c r="D64" s="193"/>
      <c r="E64" s="193"/>
      <c r="F64" s="193"/>
      <c r="G64" s="194"/>
      <c r="H64" s="130"/>
      <c r="I64" s="202">
        <f>IF(C64="","",VLOOKUP(C64,Zeitlohn!$A$2:$C$14,3,0))</f>
        <v>30</v>
      </c>
      <c r="J64" s="202"/>
      <c r="K64" s="203"/>
      <c r="L64" s="204" t="str">
        <f t="shared" ref="L64:L69" si="0">IF(H64="","",I64*H64)</f>
        <v/>
      </c>
      <c r="M64" s="204"/>
      <c r="N64" s="204"/>
      <c r="O64" s="205"/>
      <c r="P64" s="206"/>
    </row>
    <row r="65" spans="1:16" ht="18" customHeight="1" x14ac:dyDescent="0.2">
      <c r="A65" s="200" t="s">
        <v>219</v>
      </c>
      <c r="B65" s="201"/>
      <c r="C65" s="192" t="s">
        <v>206</v>
      </c>
      <c r="D65" s="193"/>
      <c r="E65" s="193"/>
      <c r="F65" s="193"/>
      <c r="G65" s="194"/>
      <c r="H65" s="130"/>
      <c r="I65" s="202">
        <f>IF(C65="","",VLOOKUP(C65,Zeitlohn!$A$2:$C$14,3,0))</f>
        <v>102</v>
      </c>
      <c r="J65" s="202"/>
      <c r="K65" s="203"/>
      <c r="L65" s="204" t="str">
        <f t="shared" si="0"/>
        <v/>
      </c>
      <c r="M65" s="204"/>
      <c r="N65" s="204"/>
      <c r="O65" s="205"/>
      <c r="P65" s="206"/>
    </row>
    <row r="66" spans="1:16" ht="18" customHeight="1" x14ac:dyDescent="0.2">
      <c r="A66" s="200" t="s">
        <v>220</v>
      </c>
      <c r="B66" s="201"/>
      <c r="C66" s="192" t="s">
        <v>206</v>
      </c>
      <c r="D66" s="193"/>
      <c r="E66" s="193"/>
      <c r="F66" s="193"/>
      <c r="G66" s="194"/>
      <c r="H66" s="130"/>
      <c r="I66" s="202">
        <f>IF(C66="","",VLOOKUP(C66,Zeitlohn!$A$2:$C$14,3,0))</f>
        <v>102</v>
      </c>
      <c r="J66" s="202"/>
      <c r="K66" s="203"/>
      <c r="L66" s="204" t="str">
        <f>IF(H66="","",I66*H66)</f>
        <v/>
      </c>
      <c r="M66" s="204"/>
      <c r="N66" s="204"/>
      <c r="O66" s="205"/>
      <c r="P66" s="206"/>
    </row>
    <row r="67" spans="1:16" ht="18" customHeight="1" x14ac:dyDescent="0.2">
      <c r="A67" s="200" t="s">
        <v>221</v>
      </c>
      <c r="B67" s="201"/>
      <c r="C67" s="192" t="s">
        <v>206</v>
      </c>
      <c r="D67" s="193"/>
      <c r="E67" s="193"/>
      <c r="F67" s="193"/>
      <c r="G67" s="194"/>
      <c r="H67" s="130"/>
      <c r="I67" s="202">
        <f>IF(C67="","",VLOOKUP(C67,Zeitlohn!$A$2:$C$14,3,0))</f>
        <v>102</v>
      </c>
      <c r="J67" s="202"/>
      <c r="K67" s="203"/>
      <c r="L67" s="204" t="str">
        <f t="shared" si="0"/>
        <v/>
      </c>
      <c r="M67" s="204"/>
      <c r="N67" s="204"/>
      <c r="O67" s="205"/>
      <c r="P67" s="206"/>
    </row>
    <row r="68" spans="1:16" ht="18" customHeight="1" x14ac:dyDescent="0.2">
      <c r="A68" s="200"/>
      <c r="B68" s="201"/>
      <c r="C68" s="192"/>
      <c r="D68" s="193"/>
      <c r="E68" s="193"/>
      <c r="F68" s="193"/>
      <c r="G68" s="194"/>
      <c r="H68" s="130"/>
      <c r="I68" s="202" t="str">
        <f>IF(C68="","",VLOOKUP(C68,Zeitlohn!$A$2:$C$14,3,0))</f>
        <v/>
      </c>
      <c r="J68" s="202"/>
      <c r="K68" s="203"/>
      <c r="L68" s="204" t="str">
        <f t="shared" si="0"/>
        <v/>
      </c>
      <c r="M68" s="204"/>
      <c r="N68" s="204"/>
      <c r="O68" s="205"/>
      <c r="P68" s="206"/>
    </row>
    <row r="69" spans="1:16" ht="18" customHeight="1" thickBot="1" x14ac:dyDescent="0.25">
      <c r="A69" s="200"/>
      <c r="B69" s="201"/>
      <c r="C69" s="192"/>
      <c r="D69" s="193"/>
      <c r="E69" s="193"/>
      <c r="F69" s="193"/>
      <c r="G69" s="194"/>
      <c r="H69" s="130"/>
      <c r="I69" s="202" t="str">
        <f>IF(C69="","",VLOOKUP(C69,Zeitlohn!$A$2:$C$14,3,0))</f>
        <v/>
      </c>
      <c r="J69" s="202"/>
      <c r="K69" s="203"/>
      <c r="L69" s="204" t="str">
        <f t="shared" si="0"/>
        <v/>
      </c>
      <c r="M69" s="204"/>
      <c r="N69" s="204"/>
      <c r="O69" s="205"/>
      <c r="P69" s="206"/>
    </row>
    <row r="70" spans="1:16" ht="18" customHeight="1" thickBot="1" x14ac:dyDescent="0.25">
      <c r="A70" s="285" t="s">
        <v>26</v>
      </c>
      <c r="B70" s="286"/>
      <c r="C70" s="278"/>
      <c r="D70" s="279"/>
      <c r="E70" s="279"/>
      <c r="F70" s="279"/>
      <c r="G70" s="280"/>
      <c r="H70" s="131">
        <f>IF(H63="","",SUM(H63:H69))</f>
        <v>0</v>
      </c>
      <c r="I70" s="293"/>
      <c r="J70" s="293"/>
      <c r="K70" s="294"/>
      <c r="L70" s="287">
        <f>IF(L63="",0,SUM(L63:P69))</f>
        <v>0</v>
      </c>
      <c r="M70" s="287"/>
      <c r="N70" s="287"/>
      <c r="O70" s="288"/>
      <c r="P70" s="289"/>
    </row>
    <row r="71" spans="1:16" ht="18" customHeight="1" thickBot="1" x14ac:dyDescent="0.25">
      <c r="A71" s="12"/>
      <c r="B71" s="106"/>
      <c r="C71" s="106"/>
      <c r="D71" s="106"/>
      <c r="E71" s="106"/>
      <c r="F71" s="106"/>
      <c r="G71" s="123"/>
      <c r="H71" s="295" t="s">
        <v>150</v>
      </c>
      <c r="I71" s="296"/>
      <c r="J71" s="296"/>
      <c r="K71" s="297"/>
      <c r="L71" s="298">
        <f>L70+L53+L55+L58</f>
        <v>146034</v>
      </c>
      <c r="M71" s="299"/>
      <c r="N71" s="299"/>
      <c r="O71" s="300"/>
      <c r="P71" s="301"/>
    </row>
    <row r="72" spans="1:16" ht="18" customHeight="1" thickBot="1" x14ac:dyDescent="0.25">
      <c r="A72" s="145">
        <f>'Kostensätze und MwSt'!G5</f>
        <v>150</v>
      </c>
      <c r="B72" s="142" t="s">
        <v>179</v>
      </c>
      <c r="C72" s="143"/>
      <c r="D72" s="144"/>
      <c r="E72" s="106"/>
      <c r="F72" s="106"/>
      <c r="G72" s="114"/>
      <c r="H72" s="46" t="s">
        <v>149</v>
      </c>
      <c r="I72" s="47"/>
      <c r="J72" s="23">
        <f>'Kostensätze und MwSt'!$G$8/100</f>
        <v>0.19</v>
      </c>
      <c r="K72" s="122"/>
      <c r="L72" s="281">
        <f>IF(L71="","",L71*J72)</f>
        <v>27746.46</v>
      </c>
      <c r="M72" s="282"/>
      <c r="N72" s="282"/>
      <c r="O72" s="283"/>
      <c r="P72" s="284"/>
    </row>
    <row r="73" spans="1:16" ht="18" customHeight="1" thickBot="1" x14ac:dyDescent="0.25">
      <c r="H73" s="78" t="s">
        <v>27</v>
      </c>
      <c r="I73" s="79"/>
      <c r="J73" s="79"/>
      <c r="K73" s="79"/>
      <c r="L73" s="290">
        <f>SUM(L71:P72)</f>
        <v>173780.46</v>
      </c>
      <c r="M73" s="290"/>
      <c r="N73" s="290"/>
      <c r="O73" s="291"/>
      <c r="P73" s="292"/>
    </row>
    <row r="74" spans="1:16" ht="16.5" customHeight="1" x14ac:dyDescent="0.2"/>
    <row r="75" spans="1:16" s="12" customFormat="1" ht="15.75" x14ac:dyDescent="0.2">
      <c r="A75" s="24" t="s">
        <v>28</v>
      </c>
    </row>
    <row r="76" spans="1:16" s="12" customFormat="1" ht="15" x14ac:dyDescent="0.2"/>
    <row r="77" spans="1:16" s="12" customFormat="1" ht="15" x14ac:dyDescent="0.2">
      <c r="A77" s="25" t="s">
        <v>130</v>
      </c>
      <c r="B77" s="95"/>
      <c r="C77" s="95"/>
      <c r="D77" s="95"/>
      <c r="E77" s="95"/>
      <c r="F77" s="95"/>
    </row>
    <row r="78" spans="1:16" s="12" customFormat="1" ht="60.75" customHeight="1" x14ac:dyDescent="0.2">
      <c r="A78" s="77"/>
      <c r="B78" s="77"/>
      <c r="C78" s="77"/>
      <c r="D78" s="77"/>
      <c r="E78" s="77"/>
      <c r="F78" s="77"/>
      <c r="H78" s="77"/>
      <c r="I78" s="77"/>
      <c r="J78" s="77"/>
      <c r="K78" s="77"/>
      <c r="L78" s="77"/>
      <c r="M78" s="77"/>
      <c r="N78" s="77"/>
      <c r="O78" s="77"/>
    </row>
    <row r="79" spans="1:16" s="12" customFormat="1" ht="15" x14ac:dyDescent="0.2">
      <c r="A79" s="12" t="s">
        <v>29</v>
      </c>
      <c r="H79" s="12" t="s">
        <v>6</v>
      </c>
      <c r="L79" s="26"/>
    </row>
    <row r="114" spans="1:19" ht="18.75" x14ac:dyDescent="0.2">
      <c r="A114" s="48" t="s">
        <v>117</v>
      </c>
      <c r="B114" s="80"/>
      <c r="G114" s="48" t="s">
        <v>143</v>
      </c>
      <c r="H114" s="80"/>
      <c r="I114" s="80"/>
      <c r="J114" s="80"/>
      <c r="K114" s="80"/>
      <c r="L114" s="80"/>
      <c r="O114" s="48" t="s">
        <v>171</v>
      </c>
      <c r="P114" s="48"/>
      <c r="Q114" s="48"/>
      <c r="R114" s="48"/>
      <c r="S114" s="48"/>
    </row>
    <row r="115" spans="1:19" x14ac:dyDescent="0.2">
      <c r="A115" s="124" t="str">
        <f>IF(Unternehmer!A2="","",Unternehmer!A2)</f>
        <v>Adams, Andreas</v>
      </c>
      <c r="B115" s="22"/>
      <c r="D115" s="125" t="s">
        <v>126</v>
      </c>
      <c r="E115" s="125" t="s">
        <v>126</v>
      </c>
      <c r="G115" s="126" t="s">
        <v>198</v>
      </c>
      <c r="H115" s="22"/>
      <c r="I115" s="22"/>
      <c r="J115" s="22"/>
      <c r="K115" s="22"/>
      <c r="L115" s="22"/>
      <c r="O115" s="126" t="s">
        <v>177</v>
      </c>
      <c r="P115" s="126"/>
      <c r="Q115" s="140">
        <v>30</v>
      </c>
      <c r="R115" s="126" t="s">
        <v>178</v>
      </c>
      <c r="S115" s="141">
        <v>0</v>
      </c>
    </row>
    <row r="116" spans="1:19" x14ac:dyDescent="0.2">
      <c r="A116" s="124" t="str">
        <f>IF(Unternehmer!A3="","",Unternehmer!A3)</f>
        <v>Brennenstuhl, Werner</v>
      </c>
      <c r="B116" s="22"/>
      <c r="D116" s="22"/>
      <c r="E116" s="22"/>
      <c r="G116" s="126" t="s">
        <v>199</v>
      </c>
      <c r="H116" s="22"/>
      <c r="I116" s="22"/>
      <c r="J116" s="22"/>
      <c r="K116" s="22"/>
      <c r="L116" s="22"/>
      <c r="O116" s="126" t="s">
        <v>177</v>
      </c>
      <c r="P116" s="126"/>
      <c r="Q116" s="140">
        <v>20</v>
      </c>
      <c r="R116" s="126" t="s">
        <v>178</v>
      </c>
      <c r="S116" s="141">
        <v>3</v>
      </c>
    </row>
    <row r="117" spans="1:19" x14ac:dyDescent="0.2">
      <c r="A117" s="124" t="str">
        <f>IF(Unternehmer!A4="","",Unternehmer!A4)</f>
        <v>Henne, Friedrich</v>
      </c>
      <c r="B117" s="22"/>
      <c r="G117" s="126" t="s">
        <v>200</v>
      </c>
      <c r="H117" s="22"/>
      <c r="I117" s="22"/>
      <c r="J117" s="22"/>
      <c r="K117" s="22"/>
      <c r="L117" s="22"/>
      <c r="O117" s="126" t="s">
        <v>177</v>
      </c>
      <c r="P117" s="126"/>
      <c r="Q117" s="140">
        <v>10</v>
      </c>
      <c r="R117" s="126" t="s">
        <v>178</v>
      </c>
      <c r="S117" s="141">
        <v>10</v>
      </c>
    </row>
    <row r="118" spans="1:19" x14ac:dyDescent="0.2">
      <c r="A118" s="124" t="str">
        <f>IF(Unternehmer!A5="","",Unternehmer!A5)</f>
        <v>Herrmann, Traugott</v>
      </c>
      <c r="B118" s="22"/>
      <c r="D118" s="22" t="s">
        <v>188</v>
      </c>
      <c r="E118" s="22" t="s">
        <v>189</v>
      </c>
      <c r="G118" s="126" t="s">
        <v>201</v>
      </c>
      <c r="H118" s="22"/>
      <c r="I118" s="22"/>
      <c r="J118" s="22"/>
      <c r="K118" s="22"/>
      <c r="L118" s="22"/>
      <c r="O118" s="126" t="s">
        <v>177</v>
      </c>
      <c r="P118" s="126"/>
      <c r="Q118" s="140">
        <v>5</v>
      </c>
      <c r="R118" s="126" t="s">
        <v>178</v>
      </c>
      <c r="S118" s="141">
        <v>15</v>
      </c>
    </row>
    <row r="119" spans="1:19" x14ac:dyDescent="0.2">
      <c r="A119" s="124" t="str">
        <f>IF(Unternehmer!A6="","",Unternehmer!A6)</f>
        <v>Hiller, Fritz</v>
      </c>
      <c r="B119" s="22"/>
      <c r="G119" s="126" t="s">
        <v>202</v>
      </c>
      <c r="H119" s="22"/>
      <c r="I119" s="22"/>
      <c r="J119" s="22"/>
      <c r="K119" s="22"/>
      <c r="L119" s="22"/>
      <c r="O119" s="126"/>
      <c r="P119" s="126"/>
      <c r="Q119" s="140"/>
      <c r="R119" s="126"/>
      <c r="S119" s="141"/>
    </row>
    <row r="120" spans="1:19" x14ac:dyDescent="0.2">
      <c r="A120" s="124" t="str">
        <f>IF(Unternehmer!A7="","",Unternehmer!A7)</f>
        <v>Kenntner, Klaus</v>
      </c>
      <c r="B120" s="22"/>
      <c r="G120" s="126" t="s">
        <v>203</v>
      </c>
      <c r="H120" s="22"/>
      <c r="I120" s="22"/>
      <c r="J120" s="22"/>
      <c r="K120" s="22"/>
      <c r="L120" s="22"/>
      <c r="O120" s="126" t="s">
        <v>177</v>
      </c>
      <c r="P120" s="126"/>
      <c r="Q120" s="140">
        <v>30</v>
      </c>
      <c r="R120" s="126" t="s">
        <v>178</v>
      </c>
      <c r="S120" s="141">
        <v>5</v>
      </c>
    </row>
    <row r="121" spans="1:19" x14ac:dyDescent="0.2">
      <c r="A121" s="124" t="str">
        <f>IF(Unternehmer!A8="","",Unternehmer!A8)</f>
        <v>Keppler, Heinz</v>
      </c>
      <c r="B121" s="22"/>
      <c r="D121" s="22"/>
      <c r="G121" s="126" t="s">
        <v>204</v>
      </c>
      <c r="H121" s="22"/>
      <c r="I121" s="22"/>
      <c r="J121" s="22"/>
      <c r="K121" s="22"/>
      <c r="L121" s="22"/>
      <c r="O121" s="126" t="s">
        <v>177</v>
      </c>
      <c r="P121" s="126"/>
      <c r="Q121" s="140">
        <v>20</v>
      </c>
      <c r="R121" s="126" t="s">
        <v>178</v>
      </c>
      <c r="S121" s="141">
        <v>10</v>
      </c>
    </row>
    <row r="122" spans="1:19" x14ac:dyDescent="0.2">
      <c r="A122" s="124" t="str">
        <f>IF(Unternehmer!A9="","",Unternehmer!A9)</f>
        <v>Kienle, Karl-Heinz</v>
      </c>
      <c r="B122" s="22"/>
      <c r="D122" s="22">
        <v>1</v>
      </c>
      <c r="G122" s="126" t="s">
        <v>205</v>
      </c>
      <c r="H122" s="22"/>
      <c r="I122" s="22"/>
      <c r="J122" s="22"/>
      <c r="K122" s="22"/>
      <c r="L122" s="22"/>
      <c r="O122" s="126" t="s">
        <v>177</v>
      </c>
      <c r="P122" s="126"/>
      <c r="Q122" s="140">
        <v>10</v>
      </c>
      <c r="R122" s="126" t="s">
        <v>178</v>
      </c>
      <c r="S122" s="141">
        <v>20</v>
      </c>
    </row>
    <row r="123" spans="1:19" x14ac:dyDescent="0.2">
      <c r="A123" s="124" t="str">
        <f>IF(Unternehmer!A10="","",Unternehmer!A10)</f>
        <v>Kühn, Roland</v>
      </c>
      <c r="B123" s="22"/>
      <c r="D123" s="22">
        <v>2</v>
      </c>
      <c r="G123" s="126" t="s">
        <v>206</v>
      </c>
      <c r="H123" s="22"/>
      <c r="I123" s="22"/>
      <c r="J123" s="22"/>
      <c r="K123" s="22"/>
      <c r="L123" s="22"/>
      <c r="O123" s="126" t="s">
        <v>177</v>
      </c>
      <c r="P123" s="126"/>
      <c r="Q123" s="140">
        <v>5</v>
      </c>
      <c r="R123" s="126" t="s">
        <v>178</v>
      </c>
      <c r="S123" s="141">
        <v>30</v>
      </c>
    </row>
    <row r="124" spans="1:19" x14ac:dyDescent="0.2">
      <c r="A124" s="124" t="str">
        <f>IF(Unternehmer!A11="","",Unternehmer!A11)</f>
        <v>Kußmaul, Helmut u. Hans</v>
      </c>
      <c r="B124" s="22"/>
      <c r="G124" s="126" t="s">
        <v>207</v>
      </c>
      <c r="H124" s="22"/>
      <c r="I124" s="22"/>
      <c r="J124" s="22"/>
      <c r="K124" s="22"/>
      <c r="L124" s="22"/>
    </row>
    <row r="125" spans="1:19" x14ac:dyDescent="0.2">
      <c r="A125" s="124" t="str">
        <f>IF(Unternehmer!A12="","",Unternehmer!A12)</f>
        <v>Marquardt, Erhard</v>
      </c>
      <c r="B125" s="22"/>
      <c r="G125" s="126" t="s">
        <v>217</v>
      </c>
      <c r="H125" s="22"/>
      <c r="I125" s="22"/>
      <c r="J125" s="22"/>
      <c r="K125" s="22"/>
      <c r="L125" s="22"/>
    </row>
    <row r="126" spans="1:19" x14ac:dyDescent="0.2">
      <c r="A126" s="124" t="str">
        <f>IF(Unternehmer!A13="","",Unternehmer!A13)</f>
        <v>Notter Holztransporte GmbH</v>
      </c>
      <c r="B126" s="22"/>
    </row>
    <row r="127" spans="1:19" x14ac:dyDescent="0.2">
      <c r="A127" s="124" t="str">
        <f>IF(Unternehmer!A14="","",Unternehmer!A14)</f>
        <v>Notter, Rolf</v>
      </c>
      <c r="B127" s="22"/>
    </row>
    <row r="128" spans="1:19" x14ac:dyDescent="0.2">
      <c r="A128" s="124" t="str">
        <f>IF(Unternehmer!A15="","",Unternehmer!A15)</f>
        <v>Olbrich, Karl-Heinz</v>
      </c>
      <c r="B128" s="22"/>
    </row>
    <row r="129" spans="1:2" x14ac:dyDescent="0.2">
      <c r="A129" s="124" t="str">
        <f>IF(Unternehmer!A16="","",Unternehmer!A16)</f>
        <v>Reutter, Peter</v>
      </c>
      <c r="B129" s="22"/>
    </row>
    <row r="130" spans="1:2" x14ac:dyDescent="0.2">
      <c r="A130" s="124" t="str">
        <f>IF(Unternehmer!A17="","",Unternehmer!A17)</f>
        <v>Reutter, Thomas</v>
      </c>
      <c r="B130" s="22"/>
    </row>
    <row r="131" spans="1:2" x14ac:dyDescent="0.2">
      <c r="A131" s="124" t="str">
        <f>IF(Unternehmer!A18="","",Unternehmer!A18)</f>
        <v>Roll, Fritz</v>
      </c>
      <c r="B131" s="22"/>
    </row>
    <row r="132" spans="1:2" ht="15" x14ac:dyDescent="0.25">
      <c r="A132" s="82" t="str">
        <f>IF(Unternehmer!A19="","",Unternehmer!A19)</f>
        <v>Rohland, Forstbetrieb</v>
      </c>
      <c r="B132" s="84"/>
    </row>
    <row r="133" spans="1:2" x14ac:dyDescent="0.2">
      <c r="A133" s="82" t="str">
        <f>IF(Unternehmer!A20="","",Unternehmer!A20)</f>
        <v>Bäuerle, Dieter</v>
      </c>
      <c r="B133" s="81"/>
    </row>
    <row r="134" spans="1:2" x14ac:dyDescent="0.2">
      <c r="A134" s="82" t="str">
        <f>IF(Unternehmer!A21="","",Unternehmer!A21)</f>
        <v>Dürr, Jörg</v>
      </c>
      <c r="B134" s="81"/>
    </row>
    <row r="135" spans="1:2" x14ac:dyDescent="0.2">
      <c r="A135" s="82" t="str">
        <f>IF(Unternehmer!A22="","",Unternehmer!A22)</f>
        <v/>
      </c>
      <c r="B135" s="81"/>
    </row>
    <row r="136" spans="1:2" x14ac:dyDescent="0.2">
      <c r="A136" s="82" t="str">
        <f>IF(Unternehmer!A23="","",Unternehmer!A23)</f>
        <v/>
      </c>
      <c r="B136" s="81"/>
    </row>
    <row r="137" spans="1:2" x14ac:dyDescent="0.2">
      <c r="A137" s="82" t="str">
        <f>IF(Unternehmer!A24="","",Unternehmer!A24)</f>
        <v/>
      </c>
      <c r="B137" s="81"/>
    </row>
    <row r="138" spans="1:2" x14ac:dyDescent="0.2">
      <c r="A138" s="82" t="str">
        <f>IF(Unternehmer!A25="","",Unternehmer!A25)</f>
        <v/>
      </c>
      <c r="B138" s="81"/>
    </row>
    <row r="139" spans="1:2" x14ac:dyDescent="0.2">
      <c r="A139" s="82" t="str">
        <f>IF(Unternehmer!A26="","",Unternehmer!A26)</f>
        <v/>
      </c>
      <c r="B139" s="81"/>
    </row>
    <row r="140" spans="1:2" x14ac:dyDescent="0.2">
      <c r="A140" s="82" t="str">
        <f>IF(Unternehmer!A27="","",Unternehmer!A27)</f>
        <v/>
      </c>
      <c r="B140" s="81"/>
    </row>
    <row r="141" spans="1:2" x14ac:dyDescent="0.2">
      <c r="A141" s="82" t="str">
        <f>IF(Unternehmer!A28="","",Unternehmer!A28)</f>
        <v/>
      </c>
      <c r="B141" s="81"/>
    </row>
  </sheetData>
  <sheetProtection selectLockedCells="1"/>
  <dataConsolidate/>
  <mergeCells count="80">
    <mergeCell ref="L24:L26"/>
    <mergeCell ref="L63:P63"/>
    <mergeCell ref="L69:P69"/>
    <mergeCell ref="L62:P62"/>
    <mergeCell ref="L51:P51"/>
    <mergeCell ref="L55:P55"/>
    <mergeCell ref="L65:P65"/>
    <mergeCell ref="L58:P58"/>
    <mergeCell ref="L73:P73"/>
    <mergeCell ref="I70:K70"/>
    <mergeCell ref="H71:K71"/>
    <mergeCell ref="L71:P71"/>
    <mergeCell ref="I67:K67"/>
    <mergeCell ref="L67:P67"/>
    <mergeCell ref="C70:G70"/>
    <mergeCell ref="L72:P72"/>
    <mergeCell ref="A64:B64"/>
    <mergeCell ref="C64:G64"/>
    <mergeCell ref="I64:K64"/>
    <mergeCell ref="A65:B65"/>
    <mergeCell ref="C65:G65"/>
    <mergeCell ref="I65:K65"/>
    <mergeCell ref="A70:B70"/>
    <mergeCell ref="I69:K69"/>
    <mergeCell ref="A69:B69"/>
    <mergeCell ref="L70:P70"/>
    <mergeCell ref="L64:P64"/>
    <mergeCell ref="A1:P1"/>
    <mergeCell ref="I53:K53"/>
    <mergeCell ref="L46:P47"/>
    <mergeCell ref="L48:P48"/>
    <mergeCell ref="L52:P52"/>
    <mergeCell ref="L53:P53"/>
    <mergeCell ref="A5:B5"/>
    <mergeCell ref="F5:H5"/>
    <mergeCell ref="L49:P49"/>
    <mergeCell ref="L50:P50"/>
    <mergeCell ref="G7:P7"/>
    <mergeCell ref="G8:I8"/>
    <mergeCell ref="J8:K8"/>
    <mergeCell ref="L8:P8"/>
    <mergeCell ref="A2:P2"/>
    <mergeCell ref="A7:C8"/>
    <mergeCell ref="D7:F8"/>
    <mergeCell ref="A4:B4"/>
    <mergeCell ref="C4:D4"/>
    <mergeCell ref="F4:G4"/>
    <mergeCell ref="G6:P6"/>
    <mergeCell ref="A6:C6"/>
    <mergeCell ref="D6:F6"/>
    <mergeCell ref="I5:P5"/>
    <mergeCell ref="I4:P4"/>
    <mergeCell ref="C5:E5"/>
    <mergeCell ref="A46:A48"/>
    <mergeCell ref="C46:C48"/>
    <mergeCell ref="D46:E47"/>
    <mergeCell ref="F48:G48"/>
    <mergeCell ref="F46:G47"/>
    <mergeCell ref="D48:E48"/>
    <mergeCell ref="A62:B62"/>
    <mergeCell ref="A63:B63"/>
    <mergeCell ref="C63:G63"/>
    <mergeCell ref="C62:G62"/>
    <mergeCell ref="I62:K62"/>
    <mergeCell ref="I48:K48"/>
    <mergeCell ref="I46:K47"/>
    <mergeCell ref="C69:G69"/>
    <mergeCell ref="A9:B9"/>
    <mergeCell ref="C9:P9"/>
    <mergeCell ref="A68:B68"/>
    <mergeCell ref="C68:G68"/>
    <mergeCell ref="I68:K68"/>
    <mergeCell ref="L68:P68"/>
    <mergeCell ref="A66:B66"/>
    <mergeCell ref="C66:G66"/>
    <mergeCell ref="I66:K66"/>
    <mergeCell ref="L66:P66"/>
    <mergeCell ref="A67:B67"/>
    <mergeCell ref="C67:G67"/>
    <mergeCell ref="I63:K63"/>
  </mergeCells>
  <phoneticPr fontId="0" type="noConversion"/>
  <dataValidations count="8">
    <dataValidation allowBlank="1" showInputMessage="1" sqref="D71:F71 B71:B72 C70:C71" xr:uid="{00000000-0002-0000-0000-000000000000}"/>
    <dataValidation type="list" allowBlank="1" showInputMessage="1" showErrorMessage="1" sqref="E38 E31" xr:uid="{00000000-0002-0000-0000-000001000000}">
      <formula1>$D$118:$E$118</formula1>
    </dataValidation>
    <dataValidation type="list" allowBlank="1" showInputMessage="1" sqref="J38" xr:uid="{00000000-0002-0000-0000-000002000000}">
      <formula1>$D$122:$D$123</formula1>
    </dataValidation>
    <dataValidation type="list" allowBlank="1" showInputMessage="1" sqref="G7:P7" xr:uid="{00000000-0002-0000-0000-000003000000}">
      <formula1>$A$115:$A$141</formula1>
    </dataValidation>
    <dataValidation type="list" allowBlank="1" showInputMessage="1" sqref="M25 M14" xr:uid="{00000000-0002-0000-0000-000004000000}">
      <formula1>$E$115:$E$116</formula1>
    </dataValidation>
    <dataValidation type="list" allowBlank="1" showInputMessage="1" sqref="J25 J14" xr:uid="{00000000-0002-0000-0000-000005000000}">
      <formula1>$D$115:$D$116</formula1>
    </dataValidation>
    <dataValidation type="list" allowBlank="1" showInputMessage="1" sqref="E25" xr:uid="{00000000-0002-0000-0000-000006000000}">
      <formula1>$Q$115:$Q$118</formula1>
    </dataValidation>
    <dataValidation type="list" allowBlank="1" showInputMessage="1" sqref="C63:G69" xr:uid="{00000000-0002-0000-0000-000007000000}">
      <formula1>Maschinenart_bzw._Tätigkeit</formula1>
    </dataValidation>
  </dataValidations>
  <printOptions horizontalCentered="1"/>
  <pageMargins left="0.78740157480314965" right="0.59055118110236227" top="0.59055118110236227" bottom="0.51181102362204722" header="0.31496062992125984" footer="0.27559055118110237"/>
  <pageSetup paperSize="9" scale="71" orientation="portrait" horizontalDpi="300" verticalDpi="300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workbookViewId="0">
      <selection activeCell="A80" sqref="A80"/>
    </sheetView>
  </sheetViews>
  <sheetFormatPr baseColWidth="10" defaultColWidth="11.42578125" defaultRowHeight="15" x14ac:dyDescent="0.25"/>
  <cols>
    <col min="1" max="16384" width="11.42578125" style="2"/>
  </cols>
  <sheetData>
    <row r="1" spans="1:5" x14ac:dyDescent="0.25">
      <c r="A1" s="28" t="s">
        <v>30</v>
      </c>
      <c r="B1" s="28"/>
    </row>
    <row r="3" spans="1:5" x14ac:dyDescent="0.25">
      <c r="A3" s="44" t="s">
        <v>31</v>
      </c>
      <c r="B3" s="44"/>
    </row>
    <row r="4" spans="1:5" x14ac:dyDescent="0.25">
      <c r="A4" s="45">
        <v>1</v>
      </c>
      <c r="B4" s="27">
        <v>0</v>
      </c>
    </row>
    <row r="5" spans="1:5" x14ac:dyDescent="0.25">
      <c r="A5" s="45">
        <v>11</v>
      </c>
      <c r="B5" s="27">
        <v>0</v>
      </c>
    </row>
    <row r="6" spans="1:5" x14ac:dyDescent="0.25">
      <c r="A6" s="45">
        <v>21</v>
      </c>
      <c r="B6" s="27">
        <v>10</v>
      </c>
    </row>
    <row r="7" spans="1:5" x14ac:dyDescent="0.25">
      <c r="A7" s="45">
        <v>31</v>
      </c>
      <c r="B7" s="27">
        <v>10</v>
      </c>
      <c r="E7" s="3"/>
    </row>
    <row r="8" spans="1:5" x14ac:dyDescent="0.25">
      <c r="A8" s="45">
        <v>41</v>
      </c>
      <c r="B8" s="27">
        <v>15</v>
      </c>
    </row>
    <row r="9" spans="1:5" x14ac:dyDescent="0.25">
      <c r="A9" s="45">
        <v>51</v>
      </c>
      <c r="B9" s="27">
        <v>15</v>
      </c>
    </row>
    <row r="12" spans="1:5" x14ac:dyDescent="0.25">
      <c r="A12" s="44" t="s">
        <v>32</v>
      </c>
      <c r="B12" s="44"/>
    </row>
    <row r="13" spans="1:5" x14ac:dyDescent="0.25">
      <c r="A13" s="45">
        <v>1</v>
      </c>
      <c r="B13" s="27">
        <v>5</v>
      </c>
    </row>
    <row r="14" spans="1:5" x14ac:dyDescent="0.25">
      <c r="A14" s="45">
        <v>11</v>
      </c>
      <c r="B14" s="27">
        <v>5</v>
      </c>
    </row>
    <row r="15" spans="1:5" ht="12" customHeight="1" x14ac:dyDescent="0.25">
      <c r="A15" s="45">
        <v>21</v>
      </c>
      <c r="B15" s="27">
        <v>20</v>
      </c>
    </row>
    <row r="16" spans="1:5" x14ac:dyDescent="0.25">
      <c r="A16" s="45">
        <v>31</v>
      </c>
      <c r="B16" s="27">
        <v>20</v>
      </c>
    </row>
    <row r="17" spans="1:2" x14ac:dyDescent="0.25">
      <c r="A17" s="45">
        <v>41</v>
      </c>
      <c r="B17" s="27">
        <v>30</v>
      </c>
    </row>
    <row r="18" spans="1:2" x14ac:dyDescent="0.25">
      <c r="A18" s="45">
        <v>51</v>
      </c>
      <c r="B18" s="27">
        <v>30</v>
      </c>
    </row>
  </sheetData>
  <sheetProtection sheet="1" objects="1" scenarios="1"/>
  <phoneticPr fontId="0" type="noConversion"/>
  <printOptions gridLines="1" gridLinesSet="0"/>
  <pageMargins left="0.78740157499999996" right="0.78740157499999996" top="0.984251969" bottom="0.984251969" header="0.51181102300000003" footer="0.51181102300000003"/>
  <pageSetup paperSize="9" orientation="portrait" horizontalDpi="300" verticalDpi="300" r:id="rId1"/>
  <headerFooter alignWithMargins="0">
    <oddHeader>&amp;A</oddHeader>
    <oddFooter>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"/>
  <sheetViews>
    <sheetView workbookViewId="0">
      <selection activeCell="F22" sqref="F22"/>
    </sheetView>
  </sheetViews>
  <sheetFormatPr baseColWidth="10" defaultColWidth="11.42578125" defaultRowHeight="15" x14ac:dyDescent="0.25"/>
  <cols>
    <col min="1" max="1" width="11.42578125" style="2"/>
    <col min="2" max="2" width="15.42578125" style="2" bestFit="1" customWidth="1"/>
    <col min="3" max="4" width="11.42578125" style="2"/>
    <col min="5" max="5" width="11.42578125" style="2" customWidth="1"/>
    <col min="6" max="16384" width="11.42578125" style="2"/>
  </cols>
  <sheetData>
    <row r="1" spans="1:7" ht="15.75" thickBot="1" x14ac:dyDescent="0.3">
      <c r="A1" s="28" t="s">
        <v>33</v>
      </c>
      <c r="B1" s="28"/>
      <c r="C1" s="28"/>
      <c r="D1" s="28"/>
      <c r="E1" s="35" t="s">
        <v>34</v>
      </c>
      <c r="F1" s="92">
        <v>39722</v>
      </c>
    </row>
    <row r="2" spans="1:7" x14ac:dyDescent="0.25">
      <c r="A2" s="102" t="s">
        <v>137</v>
      </c>
      <c r="B2" s="102" t="s">
        <v>138</v>
      </c>
      <c r="C2" s="103" t="s">
        <v>139</v>
      </c>
      <c r="D2" s="103" t="s">
        <v>140</v>
      </c>
    </row>
    <row r="3" spans="1:7" ht="15.75" thickBot="1" x14ac:dyDescent="0.3">
      <c r="A3" s="98">
        <v>0.12</v>
      </c>
      <c r="B3" s="98"/>
      <c r="C3" s="99">
        <v>0.12</v>
      </c>
      <c r="D3" s="99">
        <f>B24*G5/100</f>
        <v>21.99</v>
      </c>
    </row>
    <row r="4" spans="1:7" x14ac:dyDescent="0.25">
      <c r="A4" s="98">
        <v>0.15</v>
      </c>
      <c r="B4" s="98">
        <v>0.13</v>
      </c>
      <c r="C4" s="99">
        <f>B5-0.01</f>
        <v>0.17</v>
      </c>
      <c r="D4" s="99">
        <f>B25*G5/100</f>
        <v>17.25</v>
      </c>
      <c r="E4" s="96" t="s">
        <v>135</v>
      </c>
      <c r="F4" s="36"/>
      <c r="G4" s="37"/>
    </row>
    <row r="5" spans="1:7" x14ac:dyDescent="0.25">
      <c r="A5" s="98">
        <v>0.2</v>
      </c>
      <c r="B5" s="98">
        <v>0.18</v>
      </c>
      <c r="C5" s="99">
        <f t="shared" ref="C5:C18" si="0">B6-0.01</f>
        <v>0.22</v>
      </c>
      <c r="D5" s="99">
        <f>B26*G5/100</f>
        <v>14.85</v>
      </c>
      <c r="E5" s="97" t="s">
        <v>136</v>
      </c>
      <c r="G5" s="93">
        <v>150</v>
      </c>
    </row>
    <row r="6" spans="1:7" x14ac:dyDescent="0.25">
      <c r="A6" s="98">
        <v>0.25</v>
      </c>
      <c r="B6" s="98">
        <v>0.23</v>
      </c>
      <c r="C6" s="99">
        <f t="shared" si="0"/>
        <v>0.27</v>
      </c>
      <c r="D6" s="99">
        <f>B27*G5/100</f>
        <v>13.35</v>
      </c>
      <c r="G6" s="38"/>
    </row>
    <row r="7" spans="1:7" x14ac:dyDescent="0.25">
      <c r="A7" s="98">
        <v>0.3</v>
      </c>
      <c r="B7" s="98">
        <v>0.28000000000000003</v>
      </c>
      <c r="C7" s="99">
        <f t="shared" si="0"/>
        <v>0.32</v>
      </c>
      <c r="D7" s="99">
        <f>B28*G5/100</f>
        <v>12.02</v>
      </c>
      <c r="G7" s="38"/>
    </row>
    <row r="8" spans="1:7" x14ac:dyDescent="0.25">
      <c r="A8" s="98">
        <v>0.35</v>
      </c>
      <c r="B8" s="98">
        <v>0.33</v>
      </c>
      <c r="C8" s="99">
        <f t="shared" si="0"/>
        <v>0.37</v>
      </c>
      <c r="D8" s="99">
        <f>B29*G5/100</f>
        <v>11.18</v>
      </c>
      <c r="E8" s="97" t="s">
        <v>35</v>
      </c>
      <c r="G8" s="93">
        <v>19</v>
      </c>
    </row>
    <row r="9" spans="1:7" ht="15.75" thickBot="1" x14ac:dyDescent="0.3">
      <c r="A9" s="98">
        <v>0.4</v>
      </c>
      <c r="B9" s="98">
        <v>0.38</v>
      </c>
      <c r="C9" s="99">
        <f t="shared" si="0"/>
        <v>0.42</v>
      </c>
      <c r="D9" s="99">
        <f>B30*G5/100</f>
        <v>10.49</v>
      </c>
      <c r="E9" s="39"/>
      <c r="F9" s="39"/>
      <c r="G9" s="40"/>
    </row>
    <row r="10" spans="1:7" x14ac:dyDescent="0.25">
      <c r="A10" s="98">
        <v>0.45</v>
      </c>
      <c r="B10" s="98">
        <v>0.43</v>
      </c>
      <c r="C10" s="99">
        <f t="shared" si="0"/>
        <v>0.47</v>
      </c>
      <c r="D10" s="99">
        <f>B31*G5/100</f>
        <v>10.039999999999999</v>
      </c>
    </row>
    <row r="11" spans="1:7" x14ac:dyDescent="0.25">
      <c r="A11" s="98">
        <v>0.5</v>
      </c>
      <c r="B11" s="98">
        <v>0.48</v>
      </c>
      <c r="C11" s="99">
        <f t="shared" si="0"/>
        <v>0.54</v>
      </c>
      <c r="D11" s="99">
        <f>B32*G5/100</f>
        <v>9.6</v>
      </c>
    </row>
    <row r="12" spans="1:7" x14ac:dyDescent="0.25">
      <c r="A12" s="98">
        <v>0.6</v>
      </c>
      <c r="B12" s="98">
        <v>0.55000000000000004</v>
      </c>
      <c r="C12" s="99">
        <v>0.64</v>
      </c>
      <c r="D12" s="99">
        <f>B33*G5/100</f>
        <v>8.84</v>
      </c>
    </row>
    <row r="13" spans="1:7" x14ac:dyDescent="0.25">
      <c r="A13" s="98">
        <v>0.7</v>
      </c>
      <c r="B13" s="98">
        <v>0.65</v>
      </c>
      <c r="C13" s="99">
        <f t="shared" si="0"/>
        <v>0.74</v>
      </c>
      <c r="D13" s="99">
        <f>B34*G5/100</f>
        <v>8.31</v>
      </c>
    </row>
    <row r="14" spans="1:7" x14ac:dyDescent="0.25">
      <c r="A14" s="98">
        <v>0.8</v>
      </c>
      <c r="B14" s="98">
        <v>0.75</v>
      </c>
      <c r="C14" s="99">
        <f t="shared" si="0"/>
        <v>0.84</v>
      </c>
      <c r="D14" s="99">
        <f>B35*G5/100</f>
        <v>7.76</v>
      </c>
      <c r="G14" s="4"/>
    </row>
    <row r="15" spans="1:7" x14ac:dyDescent="0.25">
      <c r="A15" s="98">
        <v>0.9</v>
      </c>
      <c r="B15" s="98">
        <v>0.85</v>
      </c>
      <c r="C15" s="99">
        <f t="shared" si="0"/>
        <v>0.94</v>
      </c>
      <c r="D15" s="99">
        <f>B36*G5/100</f>
        <v>7.31</v>
      </c>
    </row>
    <row r="16" spans="1:7" x14ac:dyDescent="0.25">
      <c r="A16" s="98">
        <v>1</v>
      </c>
      <c r="B16" s="98">
        <v>0.95</v>
      </c>
      <c r="C16" s="99">
        <f t="shared" si="0"/>
        <v>1.0900000000000001</v>
      </c>
      <c r="D16" s="99">
        <f>B37*G5/100</f>
        <v>6.95</v>
      </c>
    </row>
    <row r="17" spans="1:7" x14ac:dyDescent="0.25">
      <c r="A17" s="98">
        <v>1.2</v>
      </c>
      <c r="B17" s="98">
        <v>1.1000000000000001</v>
      </c>
      <c r="C17" s="99">
        <f t="shared" si="0"/>
        <v>1.29</v>
      </c>
      <c r="D17" s="99">
        <f>B38*G5/100</f>
        <v>6.26</v>
      </c>
    </row>
    <row r="18" spans="1:7" x14ac:dyDescent="0.25">
      <c r="A18" s="98">
        <v>1.4</v>
      </c>
      <c r="B18" s="98">
        <v>1.3</v>
      </c>
      <c r="C18" s="99">
        <f t="shared" si="0"/>
        <v>1.49</v>
      </c>
      <c r="D18" s="99">
        <f>B39*G5/100</f>
        <v>5.94</v>
      </c>
    </row>
    <row r="19" spans="1:7" x14ac:dyDescent="0.25">
      <c r="A19" s="100">
        <v>1.5</v>
      </c>
      <c r="B19" s="100">
        <v>1.5</v>
      </c>
      <c r="C19" s="101"/>
      <c r="D19" s="101">
        <f>B40*G5/100</f>
        <v>5.76</v>
      </c>
      <c r="F19" s="104" t="s">
        <v>141</v>
      </c>
      <c r="G19" s="104" t="s">
        <v>142</v>
      </c>
    </row>
    <row r="20" spans="1:7" x14ac:dyDescent="0.25">
      <c r="F20" s="105">
        <f>Abrechnung!D53</f>
        <v>0.81</v>
      </c>
      <c r="G20" s="104">
        <f>IF(F20="","",IF(AND(F20&gt;=B4,F20&lt;=C4),D4,IF(AND(F20&gt;=B5,F20&lt;=C5),D5,IF(AND(F20&gt;=B6,F20&lt;=C6),D6,IF(AND(F20&gt;=B7,F20&lt;=C7),D7,IF(AND(F20&gt;=B8,F20&lt;=C8),D8,IF(AND(F20&gt;=B9,F20&lt;=C9),D9,IF(AND(F20&gt;=B10,F20&lt;=C10),D10,IF(AND(F20&gt;=B11,F20&lt;=C11),D11,IF(AND(F20&gt;=B12,F20&lt;=C12),D12,IF(AND(F20&gt;=B13,F20&lt;=C13),D13,IF(AND(F20&gt;=B14,F20&lt;=C14),D14,IF(AND(F20&gt;=B15,F20&lt;=C15),D15,IF(AND(F20&gt;=B16,F20&lt;=C16),D16,IF(AND(F20&gt;=B17,F20&lt;=C17),D17,IF(AND(F20&gt;=B18,F20&lt;=C18),D18,""))))))))))))))))</f>
        <v>7.76</v>
      </c>
    </row>
    <row r="22" spans="1:7" x14ac:dyDescent="0.25">
      <c r="A22" s="310" t="s">
        <v>118</v>
      </c>
      <c r="B22" s="310"/>
      <c r="C22" s="43"/>
    </row>
    <row r="24" spans="1:7" x14ac:dyDescent="0.25">
      <c r="A24" s="42">
        <v>0.12</v>
      </c>
      <c r="B24" s="41">
        <v>14.66</v>
      </c>
    </row>
    <row r="25" spans="1:7" x14ac:dyDescent="0.25">
      <c r="A25" s="42">
        <v>0.15</v>
      </c>
      <c r="B25" s="41">
        <v>11.5</v>
      </c>
    </row>
    <row r="26" spans="1:7" x14ac:dyDescent="0.25">
      <c r="A26" s="42">
        <v>0.2</v>
      </c>
      <c r="B26" s="41">
        <v>9.9</v>
      </c>
    </row>
    <row r="27" spans="1:7" x14ac:dyDescent="0.25">
      <c r="A27" s="42">
        <v>0.25</v>
      </c>
      <c r="B27" s="41">
        <v>8.9</v>
      </c>
    </row>
    <row r="28" spans="1:7" x14ac:dyDescent="0.25">
      <c r="A28" s="42">
        <v>0.3</v>
      </c>
      <c r="B28" s="41">
        <v>8.01</v>
      </c>
    </row>
    <row r="29" spans="1:7" x14ac:dyDescent="0.25">
      <c r="A29" s="42">
        <v>0.35</v>
      </c>
      <c r="B29" s="41">
        <v>7.45</v>
      </c>
    </row>
    <row r="30" spans="1:7" x14ac:dyDescent="0.25">
      <c r="A30" s="42">
        <v>0.4</v>
      </c>
      <c r="B30" s="41">
        <v>6.99</v>
      </c>
    </row>
    <row r="31" spans="1:7" x14ac:dyDescent="0.25">
      <c r="A31" s="42">
        <v>0.45</v>
      </c>
      <c r="B31" s="41">
        <v>6.69</v>
      </c>
    </row>
    <row r="32" spans="1:7" x14ac:dyDescent="0.25">
      <c r="A32" s="42">
        <v>0.5</v>
      </c>
      <c r="B32" s="41">
        <v>6.4</v>
      </c>
    </row>
    <row r="33" spans="1:2" x14ac:dyDescent="0.25">
      <c r="A33" s="42">
        <v>0.6</v>
      </c>
      <c r="B33" s="41">
        <v>5.89</v>
      </c>
    </row>
    <row r="34" spans="1:2" x14ac:dyDescent="0.25">
      <c r="A34" s="42">
        <v>0.7</v>
      </c>
      <c r="B34" s="41">
        <v>5.54</v>
      </c>
    </row>
    <row r="35" spans="1:2" x14ac:dyDescent="0.25">
      <c r="A35" s="42">
        <v>0.8</v>
      </c>
      <c r="B35" s="41">
        <v>5.17</v>
      </c>
    </row>
    <row r="36" spans="1:2" x14ac:dyDescent="0.25">
      <c r="A36" s="42">
        <v>0.9</v>
      </c>
      <c r="B36" s="41">
        <v>4.87</v>
      </c>
    </row>
    <row r="37" spans="1:2" x14ac:dyDescent="0.25">
      <c r="A37" s="42">
        <v>1</v>
      </c>
      <c r="B37" s="41">
        <v>4.63</v>
      </c>
    </row>
    <row r="38" spans="1:2" x14ac:dyDescent="0.25">
      <c r="A38" s="42">
        <v>1.2</v>
      </c>
      <c r="B38" s="41">
        <v>4.17</v>
      </c>
    </row>
    <row r="39" spans="1:2" x14ac:dyDescent="0.25">
      <c r="A39" s="42">
        <v>1.4</v>
      </c>
      <c r="B39" s="41">
        <v>3.96</v>
      </c>
    </row>
    <row r="40" spans="1:2" x14ac:dyDescent="0.25">
      <c r="A40" s="42">
        <v>1.5</v>
      </c>
      <c r="B40" s="41">
        <v>3.84</v>
      </c>
    </row>
  </sheetData>
  <sheetProtection sheet="1" objects="1" scenarios="1"/>
  <mergeCells count="1">
    <mergeCell ref="A22:B22"/>
  </mergeCells>
  <phoneticPr fontId="0" type="noConversion"/>
  <printOptions gridLines="1" gridLinesSet="0"/>
  <pageMargins left="0.78740157499999996" right="0.78740157499999996" top="0.984251969" bottom="0.984251969" header="0.51181102300000003" footer="0.51181102300000003"/>
  <pageSetup paperSize="9" orientation="portrait" r:id="rId1"/>
  <headerFooter alignWithMargins="0">
    <oddHeader>&amp;A</oddHeader>
    <oddFooter>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4"/>
  <sheetViews>
    <sheetView workbookViewId="0">
      <selection activeCell="B14" sqref="B14"/>
    </sheetView>
  </sheetViews>
  <sheetFormatPr baseColWidth="10" defaultColWidth="11.42578125" defaultRowHeight="12.75" x14ac:dyDescent="0.2"/>
  <cols>
    <col min="1" max="1" width="32.7109375" style="107" customWidth="1"/>
    <col min="2" max="2" width="11.7109375" style="146" customWidth="1"/>
    <col min="3" max="16384" width="11.42578125" style="107"/>
  </cols>
  <sheetData>
    <row r="2" spans="1:9" x14ac:dyDescent="0.2">
      <c r="B2" s="178" t="s">
        <v>208</v>
      </c>
      <c r="C2" s="179">
        <f>'Kostensätze und MwSt'!G5</f>
        <v>150</v>
      </c>
    </row>
    <row r="3" spans="1:9" ht="45" x14ac:dyDescent="0.2">
      <c r="A3" s="108" t="s">
        <v>143</v>
      </c>
      <c r="B3" s="180" t="s">
        <v>209</v>
      </c>
      <c r="C3" s="180" t="s">
        <v>210</v>
      </c>
    </row>
    <row r="4" spans="1:9" x14ac:dyDescent="0.2">
      <c r="A4" s="126" t="s">
        <v>198</v>
      </c>
      <c r="B4" s="181">
        <v>41</v>
      </c>
      <c r="C4" s="181">
        <f>B4*$C$2/100</f>
        <v>61.5</v>
      </c>
    </row>
    <row r="5" spans="1:9" x14ac:dyDescent="0.2">
      <c r="A5" s="126" t="s">
        <v>199</v>
      </c>
      <c r="B5" s="181">
        <v>41</v>
      </c>
      <c r="C5" s="181">
        <f t="shared" ref="C5:C14" si="0">B5*$C$2/100</f>
        <v>61.5</v>
      </c>
    </row>
    <row r="6" spans="1:9" x14ac:dyDescent="0.2">
      <c r="A6" s="126" t="s">
        <v>200</v>
      </c>
      <c r="B6" s="181">
        <v>54</v>
      </c>
      <c r="C6" s="181">
        <f t="shared" si="0"/>
        <v>81</v>
      </c>
    </row>
    <row r="7" spans="1:9" x14ac:dyDescent="0.2">
      <c r="A7" s="126" t="s">
        <v>201</v>
      </c>
      <c r="B7" s="181">
        <v>58</v>
      </c>
      <c r="C7" s="181">
        <f t="shared" si="0"/>
        <v>87</v>
      </c>
    </row>
    <row r="8" spans="1:9" x14ac:dyDescent="0.2">
      <c r="A8" s="126" t="s">
        <v>202</v>
      </c>
      <c r="B8" s="181">
        <v>56</v>
      </c>
      <c r="C8" s="181">
        <f t="shared" si="0"/>
        <v>84</v>
      </c>
    </row>
    <row r="9" spans="1:9" x14ac:dyDescent="0.2">
      <c r="A9" s="126" t="s">
        <v>203</v>
      </c>
      <c r="B9" s="181">
        <v>61</v>
      </c>
      <c r="C9" s="181">
        <f t="shared" si="0"/>
        <v>91.5</v>
      </c>
    </row>
    <row r="10" spans="1:9" x14ac:dyDescent="0.2">
      <c r="A10" s="126" t="s">
        <v>204</v>
      </c>
      <c r="B10" s="181">
        <v>58</v>
      </c>
      <c r="C10" s="181">
        <f t="shared" si="0"/>
        <v>87</v>
      </c>
    </row>
    <row r="11" spans="1:9" ht="15" x14ac:dyDescent="0.25">
      <c r="A11" s="126" t="s">
        <v>205</v>
      </c>
      <c r="B11" s="181">
        <v>63</v>
      </c>
      <c r="C11" s="181">
        <f t="shared" si="0"/>
        <v>94.5</v>
      </c>
      <c r="D11" s="87"/>
      <c r="E11" s="87"/>
      <c r="F11" s="87"/>
      <c r="G11" s="87"/>
      <c r="H11" s="87"/>
      <c r="I11" s="43"/>
    </row>
    <row r="12" spans="1:9" x14ac:dyDescent="0.2">
      <c r="A12" s="126" t="s">
        <v>206</v>
      </c>
      <c r="B12" s="181">
        <v>68</v>
      </c>
      <c r="C12" s="181">
        <f t="shared" si="0"/>
        <v>102</v>
      </c>
    </row>
    <row r="13" spans="1:9" x14ac:dyDescent="0.2">
      <c r="A13" s="126" t="s">
        <v>207</v>
      </c>
      <c r="B13" s="181">
        <v>109</v>
      </c>
      <c r="C13" s="181">
        <f t="shared" si="0"/>
        <v>163.5</v>
      </c>
    </row>
    <row r="14" spans="1:9" x14ac:dyDescent="0.2">
      <c r="A14" s="126" t="s">
        <v>217</v>
      </c>
      <c r="B14" s="181">
        <v>20</v>
      </c>
      <c r="C14" s="181">
        <f t="shared" si="0"/>
        <v>30</v>
      </c>
    </row>
    <row r="18" spans="3:3" x14ac:dyDescent="0.2">
      <c r="C18" s="147"/>
    </row>
    <row r="19" spans="3:3" x14ac:dyDescent="0.2">
      <c r="C19" s="147"/>
    </row>
    <row r="20" spans="3:3" x14ac:dyDescent="0.2">
      <c r="C20" s="147"/>
    </row>
    <row r="21" spans="3:3" x14ac:dyDescent="0.2">
      <c r="C21" s="147"/>
    </row>
    <row r="22" spans="3:3" x14ac:dyDescent="0.2">
      <c r="C22" s="147"/>
    </row>
    <row r="23" spans="3:3" x14ac:dyDescent="0.2">
      <c r="C23" s="147"/>
    </row>
    <row r="24" spans="3:3" x14ac:dyDescent="0.2">
      <c r="C24" s="147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3"/>
  <sheetViews>
    <sheetView workbookViewId="0">
      <selection activeCell="B18" sqref="B18"/>
    </sheetView>
  </sheetViews>
  <sheetFormatPr baseColWidth="10" defaultColWidth="11.42578125" defaultRowHeight="15" x14ac:dyDescent="0.25"/>
  <cols>
    <col min="1" max="1" width="11.42578125" style="6"/>
    <col min="2" max="2" width="18.140625" style="1" customWidth="1"/>
    <col min="3" max="16384" width="11.42578125" style="1"/>
  </cols>
  <sheetData>
    <row r="1" spans="1:2" x14ac:dyDescent="0.25">
      <c r="A1" s="31" t="s">
        <v>36</v>
      </c>
      <c r="B1" s="32" t="s">
        <v>37</v>
      </c>
    </row>
    <row r="2" spans="1:2" x14ac:dyDescent="0.25">
      <c r="A2" s="31"/>
      <c r="B2" s="32"/>
    </row>
    <row r="3" spans="1:2" x14ac:dyDescent="0.25">
      <c r="A3" s="33">
        <v>11</v>
      </c>
      <c r="B3" s="34" t="s">
        <v>51</v>
      </c>
    </row>
    <row r="4" spans="1:2" x14ac:dyDescent="0.25">
      <c r="A4" s="33">
        <v>12</v>
      </c>
      <c r="B4" s="34" t="s">
        <v>49</v>
      </c>
    </row>
    <row r="5" spans="1:2" x14ac:dyDescent="0.25">
      <c r="A5" s="33">
        <v>13</v>
      </c>
      <c r="B5" s="34" t="s">
        <v>52</v>
      </c>
    </row>
    <row r="6" spans="1:2" x14ac:dyDescent="0.25">
      <c r="A6" s="33">
        <v>14</v>
      </c>
      <c r="B6" s="34" t="s">
        <v>53</v>
      </c>
    </row>
    <row r="7" spans="1:2" x14ac:dyDescent="0.25">
      <c r="A7" s="33">
        <v>15</v>
      </c>
      <c r="B7" s="34" t="s">
        <v>54</v>
      </c>
    </row>
    <row r="8" spans="1:2" x14ac:dyDescent="0.25">
      <c r="A8" s="33">
        <v>16</v>
      </c>
      <c r="B8" s="34" t="s">
        <v>55</v>
      </c>
    </row>
    <row r="9" spans="1:2" x14ac:dyDescent="0.25">
      <c r="A9" s="33">
        <v>17</v>
      </c>
      <c r="B9" s="34" t="s">
        <v>56</v>
      </c>
    </row>
    <row r="10" spans="1:2" x14ac:dyDescent="0.25">
      <c r="A10" s="33">
        <v>18</v>
      </c>
      <c r="B10" s="34" t="s">
        <v>57</v>
      </c>
    </row>
    <row r="11" spans="1:2" x14ac:dyDescent="0.25">
      <c r="A11" s="33">
        <v>21</v>
      </c>
      <c r="B11" s="34" t="s">
        <v>58</v>
      </c>
    </row>
    <row r="12" spans="1:2" x14ac:dyDescent="0.25">
      <c r="A12" s="33">
        <v>22</v>
      </c>
      <c r="B12" s="34" t="s">
        <v>59</v>
      </c>
    </row>
    <row r="13" spans="1:2" x14ac:dyDescent="0.25">
      <c r="A13" s="33">
        <v>23</v>
      </c>
      <c r="B13" s="34" t="s">
        <v>60</v>
      </c>
    </row>
    <row r="14" spans="1:2" x14ac:dyDescent="0.25">
      <c r="A14" s="33">
        <v>24</v>
      </c>
      <c r="B14" s="34" t="s">
        <v>61</v>
      </c>
    </row>
    <row r="15" spans="1:2" x14ac:dyDescent="0.25">
      <c r="A15" s="33">
        <v>25</v>
      </c>
      <c r="B15" s="34" t="s">
        <v>62</v>
      </c>
    </row>
    <row r="16" spans="1:2" x14ac:dyDescent="0.25">
      <c r="A16" s="33">
        <v>26</v>
      </c>
      <c r="B16" s="34" t="s">
        <v>63</v>
      </c>
    </row>
    <row r="17" spans="1:2" x14ac:dyDescent="0.25">
      <c r="A17" s="33">
        <v>27</v>
      </c>
      <c r="B17" s="34" t="s">
        <v>64</v>
      </c>
    </row>
    <row r="18" spans="1:2" x14ac:dyDescent="0.25">
      <c r="A18" s="33">
        <v>32</v>
      </c>
      <c r="B18" s="34" t="s">
        <v>44</v>
      </c>
    </row>
    <row r="19" spans="1:2" x14ac:dyDescent="0.25">
      <c r="A19" s="33">
        <v>34</v>
      </c>
      <c r="B19" s="34" t="s">
        <v>5</v>
      </c>
    </row>
    <row r="20" spans="1:2" x14ac:dyDescent="0.25">
      <c r="A20" s="33">
        <v>36</v>
      </c>
      <c r="B20" s="34" t="s">
        <v>39</v>
      </c>
    </row>
    <row r="21" spans="1:2" x14ac:dyDescent="0.25">
      <c r="A21" s="33">
        <v>37</v>
      </c>
      <c r="B21" s="34" t="s">
        <v>65</v>
      </c>
    </row>
    <row r="22" spans="1:2" x14ac:dyDescent="0.25">
      <c r="A22" s="90"/>
      <c r="B22" s="91"/>
    </row>
    <row r="23" spans="1:2" x14ac:dyDescent="0.25">
      <c r="A23" s="90"/>
      <c r="B23" s="91"/>
    </row>
  </sheetData>
  <sheetProtection sheet="1" objects="1" scenarios="1"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1"/>
  <sheetViews>
    <sheetView workbookViewId="0">
      <selection activeCell="A30" sqref="A30"/>
    </sheetView>
  </sheetViews>
  <sheetFormatPr baseColWidth="10" defaultColWidth="11.42578125" defaultRowHeight="15" x14ac:dyDescent="0.25"/>
  <cols>
    <col min="1" max="1" width="11.42578125" style="5"/>
    <col min="2" max="2" width="26.85546875" style="2" bestFit="1" customWidth="1"/>
    <col min="3" max="16384" width="11.42578125" style="2"/>
  </cols>
  <sheetData>
    <row r="1" spans="1:2" x14ac:dyDescent="0.25">
      <c r="A1" s="29" t="s">
        <v>40</v>
      </c>
      <c r="B1" s="28" t="s">
        <v>41</v>
      </c>
    </row>
    <row r="2" spans="1:2" x14ac:dyDescent="0.25">
      <c r="A2" s="30">
        <v>1</v>
      </c>
      <c r="B2" s="27" t="s">
        <v>180</v>
      </c>
    </row>
    <row r="3" spans="1:2" x14ac:dyDescent="0.25">
      <c r="A3" s="30">
        <v>11</v>
      </c>
      <c r="B3" s="27" t="s">
        <v>64</v>
      </c>
    </row>
    <row r="4" spans="1:2" x14ac:dyDescent="0.25">
      <c r="A4" s="30">
        <v>12</v>
      </c>
      <c r="B4" s="27" t="s">
        <v>66</v>
      </c>
    </row>
    <row r="5" spans="1:2" x14ac:dyDescent="0.25">
      <c r="A5" s="30">
        <v>13</v>
      </c>
      <c r="B5" s="27" t="s">
        <v>39</v>
      </c>
    </row>
    <row r="6" spans="1:2" x14ac:dyDescent="0.25">
      <c r="A6" s="30">
        <v>14</v>
      </c>
      <c r="B6" s="27" t="s">
        <v>67</v>
      </c>
    </row>
    <row r="7" spans="1:2" x14ac:dyDescent="0.25">
      <c r="A7" s="30">
        <v>15</v>
      </c>
      <c r="B7" s="27" t="s">
        <v>68</v>
      </c>
    </row>
    <row r="8" spans="1:2" x14ac:dyDescent="0.25">
      <c r="A8" s="30">
        <v>16</v>
      </c>
      <c r="B8" s="27" t="s">
        <v>59</v>
      </c>
    </row>
    <row r="9" spans="1:2" x14ac:dyDescent="0.25">
      <c r="A9" s="30">
        <v>17</v>
      </c>
      <c r="B9" s="27" t="s">
        <v>63</v>
      </c>
    </row>
    <row r="10" spans="1:2" x14ac:dyDescent="0.25">
      <c r="A10" s="30">
        <v>18</v>
      </c>
      <c r="B10" s="27" t="s">
        <v>69</v>
      </c>
    </row>
    <row r="11" spans="1:2" x14ac:dyDescent="0.25">
      <c r="A11" s="30">
        <v>19</v>
      </c>
      <c r="B11" s="27" t="s">
        <v>70</v>
      </c>
    </row>
    <row r="12" spans="1:2" x14ac:dyDescent="0.25">
      <c r="A12" s="30">
        <v>20</v>
      </c>
      <c r="B12" s="27" t="s">
        <v>62</v>
      </c>
    </row>
    <row r="13" spans="1:2" x14ac:dyDescent="0.25">
      <c r="A13" s="30">
        <v>21</v>
      </c>
      <c r="B13" s="27" t="s">
        <v>58</v>
      </c>
    </row>
    <row r="14" spans="1:2" x14ac:dyDescent="0.25">
      <c r="A14" s="30">
        <v>22</v>
      </c>
      <c r="B14" s="27" t="s">
        <v>42</v>
      </c>
    </row>
    <row r="15" spans="1:2" x14ac:dyDescent="0.25">
      <c r="A15" s="30">
        <v>23</v>
      </c>
      <c r="B15" s="27" t="s">
        <v>60</v>
      </c>
    </row>
    <row r="16" spans="1:2" x14ac:dyDescent="0.25">
      <c r="A16" s="30">
        <v>24</v>
      </c>
      <c r="B16" s="27" t="s">
        <v>71</v>
      </c>
    </row>
    <row r="17" spans="1:2" x14ac:dyDescent="0.25">
      <c r="A17" s="30">
        <v>25</v>
      </c>
      <c r="B17" s="27" t="s">
        <v>49</v>
      </c>
    </row>
    <row r="18" spans="1:2" x14ac:dyDescent="0.25">
      <c r="A18" s="30">
        <v>26</v>
      </c>
      <c r="B18" s="27" t="s">
        <v>72</v>
      </c>
    </row>
    <row r="19" spans="1:2" x14ac:dyDescent="0.25">
      <c r="A19" s="30">
        <v>27</v>
      </c>
      <c r="B19" s="27" t="s">
        <v>73</v>
      </c>
    </row>
    <row r="20" spans="1:2" x14ac:dyDescent="0.25">
      <c r="A20" s="30">
        <v>28</v>
      </c>
      <c r="B20" s="27" t="s">
        <v>52</v>
      </c>
    </row>
    <row r="21" spans="1:2" x14ac:dyDescent="0.25">
      <c r="A21" s="30">
        <v>29</v>
      </c>
      <c r="B21" s="27" t="s">
        <v>57</v>
      </c>
    </row>
    <row r="22" spans="1:2" x14ac:dyDescent="0.25">
      <c r="A22" s="30">
        <v>30</v>
      </c>
      <c r="B22" s="27" t="s">
        <v>43</v>
      </c>
    </row>
    <row r="23" spans="1:2" x14ac:dyDescent="0.25">
      <c r="A23" s="30">
        <v>31</v>
      </c>
      <c r="B23" s="27" t="s">
        <v>74</v>
      </c>
    </row>
    <row r="24" spans="1:2" x14ac:dyDescent="0.25">
      <c r="A24" s="30">
        <v>32</v>
      </c>
      <c r="B24" s="27" t="s">
        <v>44</v>
      </c>
    </row>
    <row r="25" spans="1:2" x14ac:dyDescent="0.25">
      <c r="A25" s="30">
        <v>33</v>
      </c>
      <c r="B25" s="27" t="s">
        <v>38</v>
      </c>
    </row>
    <row r="26" spans="1:2" x14ac:dyDescent="0.25">
      <c r="A26" s="30">
        <v>34</v>
      </c>
      <c r="B26" s="27" t="s">
        <v>75</v>
      </c>
    </row>
    <row r="27" spans="1:2" x14ac:dyDescent="0.25">
      <c r="A27" s="30">
        <v>35</v>
      </c>
      <c r="B27" s="27" t="s">
        <v>5</v>
      </c>
    </row>
    <row r="28" spans="1:2" x14ac:dyDescent="0.25">
      <c r="A28" s="30">
        <v>36</v>
      </c>
      <c r="B28" s="27" t="s">
        <v>53</v>
      </c>
    </row>
    <row r="29" spans="1:2" x14ac:dyDescent="0.25">
      <c r="A29" s="30">
        <v>1001</v>
      </c>
      <c r="B29" s="27" t="s">
        <v>76</v>
      </c>
    </row>
    <row r="30" spans="1:2" x14ac:dyDescent="0.25">
      <c r="A30" s="89"/>
      <c r="B30" s="88"/>
    </row>
    <row r="31" spans="1:2" x14ac:dyDescent="0.25">
      <c r="A31" s="89"/>
      <c r="B31" s="88"/>
    </row>
  </sheetData>
  <sheetProtection sheet="1" objects="1" scenarios="1"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8"/>
  <sheetViews>
    <sheetView workbookViewId="0">
      <selection activeCell="E21" sqref="E21"/>
    </sheetView>
  </sheetViews>
  <sheetFormatPr baseColWidth="10" defaultColWidth="11.42578125" defaultRowHeight="15" x14ac:dyDescent="0.25"/>
  <cols>
    <col min="1" max="1" width="24.140625" style="2" customWidth="1"/>
    <col min="2" max="2" width="21.28515625" style="2" customWidth="1"/>
    <col min="3" max="3" width="7.5703125" style="2" customWidth="1"/>
    <col min="4" max="4" width="24.85546875" style="2" customWidth="1"/>
    <col min="5" max="5" width="69.28515625" style="2" bestFit="1" customWidth="1"/>
    <col min="6" max="6" width="74.7109375" style="2" bestFit="1" customWidth="1"/>
    <col min="7" max="16384" width="11.42578125" style="2"/>
  </cols>
  <sheetData>
    <row r="1" spans="1:5" x14ac:dyDescent="0.25">
      <c r="A1" s="28" t="s">
        <v>121</v>
      </c>
      <c r="B1" s="28" t="s">
        <v>122</v>
      </c>
      <c r="C1" s="28" t="s">
        <v>123</v>
      </c>
      <c r="D1" s="28" t="s">
        <v>124</v>
      </c>
      <c r="E1" s="28" t="s">
        <v>153</v>
      </c>
    </row>
    <row r="2" spans="1:5" x14ac:dyDescent="0.25">
      <c r="A2" s="85" t="s">
        <v>102</v>
      </c>
      <c r="B2" s="85" t="s">
        <v>77</v>
      </c>
      <c r="C2" s="86">
        <v>75365</v>
      </c>
      <c r="D2" s="85" t="s">
        <v>78</v>
      </c>
      <c r="E2" s="27" t="s">
        <v>155</v>
      </c>
    </row>
    <row r="3" spans="1:5" x14ac:dyDescent="0.25">
      <c r="A3" s="85" t="s">
        <v>103</v>
      </c>
      <c r="B3" s="85" t="s">
        <v>79</v>
      </c>
      <c r="C3" s="86">
        <v>71093</v>
      </c>
      <c r="D3" s="85" t="s">
        <v>5</v>
      </c>
      <c r="E3" s="27" t="s">
        <v>156</v>
      </c>
    </row>
    <row r="4" spans="1:5" x14ac:dyDescent="0.25">
      <c r="A4" s="85" t="s">
        <v>104</v>
      </c>
      <c r="B4" s="85" t="s">
        <v>80</v>
      </c>
      <c r="C4" s="86">
        <v>71155</v>
      </c>
      <c r="D4" s="85" t="s">
        <v>66</v>
      </c>
      <c r="E4" s="27" t="s">
        <v>157</v>
      </c>
    </row>
    <row r="5" spans="1:5" x14ac:dyDescent="0.25">
      <c r="A5" s="85" t="s">
        <v>134</v>
      </c>
      <c r="B5" s="85" t="s">
        <v>81</v>
      </c>
      <c r="C5" s="86">
        <v>71157</v>
      </c>
      <c r="D5" s="85" t="s">
        <v>58</v>
      </c>
      <c r="E5" s="27" t="s">
        <v>158</v>
      </c>
    </row>
    <row r="6" spans="1:5" x14ac:dyDescent="0.25">
      <c r="A6" s="85" t="s">
        <v>105</v>
      </c>
      <c r="B6" s="85" t="s">
        <v>82</v>
      </c>
      <c r="C6" s="86">
        <v>71093</v>
      </c>
      <c r="D6" s="85" t="s">
        <v>5</v>
      </c>
      <c r="E6" s="27" t="s">
        <v>159</v>
      </c>
    </row>
    <row r="7" spans="1:5" x14ac:dyDescent="0.25">
      <c r="A7" s="85" t="s">
        <v>106</v>
      </c>
      <c r="B7" s="85" t="s">
        <v>83</v>
      </c>
      <c r="C7" s="86">
        <v>71139</v>
      </c>
      <c r="D7" s="85" t="s">
        <v>84</v>
      </c>
      <c r="E7" s="27" t="s">
        <v>160</v>
      </c>
    </row>
    <row r="8" spans="1:5" x14ac:dyDescent="0.25">
      <c r="A8" s="85" t="s">
        <v>107</v>
      </c>
      <c r="B8" s="85" t="s">
        <v>85</v>
      </c>
      <c r="C8" s="86">
        <v>71229</v>
      </c>
      <c r="D8" s="85" t="s">
        <v>71</v>
      </c>
      <c r="E8" s="27" t="s">
        <v>161</v>
      </c>
    </row>
    <row r="9" spans="1:5" x14ac:dyDescent="0.25">
      <c r="A9" s="85" t="s">
        <v>108</v>
      </c>
      <c r="B9" s="85" t="s">
        <v>86</v>
      </c>
      <c r="C9" s="86">
        <v>71034</v>
      </c>
      <c r="D9" s="85" t="s">
        <v>39</v>
      </c>
      <c r="E9" s="27" t="s">
        <v>164</v>
      </c>
    </row>
    <row r="10" spans="1:5" x14ac:dyDescent="0.25">
      <c r="A10" s="85" t="s">
        <v>109</v>
      </c>
      <c r="B10" s="85" t="s">
        <v>87</v>
      </c>
      <c r="C10" s="86">
        <v>70825</v>
      </c>
      <c r="D10" s="85" t="s">
        <v>88</v>
      </c>
      <c r="E10" s="27" t="s">
        <v>162</v>
      </c>
    </row>
    <row r="11" spans="1:5" x14ac:dyDescent="0.25">
      <c r="A11" s="85" t="s">
        <v>110</v>
      </c>
      <c r="B11" s="85" t="s">
        <v>89</v>
      </c>
      <c r="C11" s="86">
        <v>71083</v>
      </c>
      <c r="D11" s="85" t="s">
        <v>90</v>
      </c>
      <c r="E11" s="27" t="s">
        <v>163</v>
      </c>
    </row>
    <row r="12" spans="1:5" x14ac:dyDescent="0.25">
      <c r="A12" s="85" t="s">
        <v>111</v>
      </c>
      <c r="B12" s="85" t="s">
        <v>91</v>
      </c>
      <c r="C12" s="86">
        <v>72119</v>
      </c>
      <c r="D12" s="85" t="s">
        <v>92</v>
      </c>
      <c r="E12" s="27" t="s">
        <v>165</v>
      </c>
    </row>
    <row r="13" spans="1:5" ht="30" x14ac:dyDescent="0.25">
      <c r="A13" s="85" t="s">
        <v>181</v>
      </c>
      <c r="B13" s="85" t="s">
        <v>93</v>
      </c>
      <c r="C13" s="86">
        <v>71157</v>
      </c>
      <c r="D13" s="85" t="s">
        <v>58</v>
      </c>
      <c r="E13" s="27" t="s">
        <v>166</v>
      </c>
    </row>
    <row r="14" spans="1:5" x14ac:dyDescent="0.25">
      <c r="A14" s="85" t="s">
        <v>112</v>
      </c>
      <c r="B14" s="85" t="s">
        <v>94</v>
      </c>
      <c r="C14" s="86">
        <v>71157</v>
      </c>
      <c r="D14" s="85" t="s">
        <v>58</v>
      </c>
      <c r="E14" s="27" t="s">
        <v>167</v>
      </c>
    </row>
    <row r="15" spans="1:5" x14ac:dyDescent="0.25">
      <c r="A15" s="85" t="s">
        <v>113</v>
      </c>
      <c r="B15" s="85" t="s">
        <v>95</v>
      </c>
      <c r="C15" s="86">
        <v>71083</v>
      </c>
      <c r="D15" s="85" t="s">
        <v>96</v>
      </c>
      <c r="E15" s="27" t="s">
        <v>168</v>
      </c>
    </row>
    <row r="16" spans="1:5" x14ac:dyDescent="0.25">
      <c r="A16" s="85" t="s">
        <v>114</v>
      </c>
      <c r="B16" s="85" t="s">
        <v>97</v>
      </c>
      <c r="C16" s="86">
        <v>72379</v>
      </c>
      <c r="D16" s="85" t="s">
        <v>98</v>
      </c>
      <c r="E16" s="27" t="s">
        <v>169</v>
      </c>
    </row>
    <row r="17" spans="1:6" x14ac:dyDescent="0.25">
      <c r="A17" s="85" t="s">
        <v>115</v>
      </c>
      <c r="B17" s="85" t="s">
        <v>99</v>
      </c>
      <c r="C17" s="86">
        <v>72070</v>
      </c>
      <c r="D17" s="85" t="s">
        <v>100</v>
      </c>
      <c r="E17" s="27" t="s">
        <v>170</v>
      </c>
    </row>
    <row r="18" spans="1:6" x14ac:dyDescent="0.25">
      <c r="A18" s="85" t="s">
        <v>116</v>
      </c>
      <c r="B18" s="85" t="s">
        <v>101</v>
      </c>
      <c r="C18" s="86">
        <v>71131</v>
      </c>
      <c r="D18" s="85" t="s">
        <v>60</v>
      </c>
      <c r="E18" s="27" t="s">
        <v>154</v>
      </c>
    </row>
    <row r="19" spans="1:6" x14ac:dyDescent="0.25">
      <c r="A19" s="88" t="s">
        <v>182</v>
      </c>
      <c r="B19" s="88" t="s">
        <v>183</v>
      </c>
      <c r="C19" s="86">
        <v>70563</v>
      </c>
      <c r="D19" s="88" t="s">
        <v>184</v>
      </c>
      <c r="E19" s="133"/>
      <c r="F19" s="87" t="s">
        <v>125</v>
      </c>
    </row>
    <row r="20" spans="1:6" x14ac:dyDescent="0.25">
      <c r="A20" s="88" t="s">
        <v>185</v>
      </c>
      <c r="B20" s="88" t="s">
        <v>186</v>
      </c>
      <c r="C20" s="88">
        <v>71134</v>
      </c>
      <c r="D20" s="88" t="s">
        <v>64</v>
      </c>
      <c r="E20" s="133"/>
    </row>
    <row r="21" spans="1:6" x14ac:dyDescent="0.25">
      <c r="A21" s="88" t="s">
        <v>211</v>
      </c>
      <c r="B21" s="88" t="s">
        <v>212</v>
      </c>
      <c r="C21" s="88">
        <v>72202</v>
      </c>
      <c r="D21" s="88" t="s">
        <v>213</v>
      </c>
      <c r="E21" s="133" t="s">
        <v>214</v>
      </c>
    </row>
    <row r="22" spans="1:6" x14ac:dyDescent="0.25">
      <c r="A22" s="88"/>
      <c r="B22" s="88"/>
      <c r="C22" s="88"/>
      <c r="D22" s="88"/>
      <c r="E22" s="133"/>
    </row>
    <row r="23" spans="1:6" x14ac:dyDescent="0.25">
      <c r="A23" s="88"/>
      <c r="B23" s="88"/>
      <c r="C23" s="88"/>
      <c r="D23" s="88"/>
      <c r="E23" s="133"/>
    </row>
    <row r="24" spans="1:6" x14ac:dyDescent="0.25">
      <c r="A24" s="88"/>
      <c r="B24" s="88"/>
      <c r="C24" s="88"/>
      <c r="D24" s="88"/>
      <c r="E24" s="133"/>
    </row>
    <row r="25" spans="1:6" x14ac:dyDescent="0.25">
      <c r="A25" s="88"/>
      <c r="B25" s="88"/>
      <c r="C25" s="88"/>
      <c r="D25" s="88"/>
      <c r="E25" s="133"/>
    </row>
    <row r="26" spans="1:6" x14ac:dyDescent="0.25">
      <c r="A26" s="88"/>
      <c r="B26" s="88"/>
      <c r="C26" s="88"/>
      <c r="D26" s="88"/>
      <c r="E26" s="133"/>
    </row>
    <row r="27" spans="1:6" x14ac:dyDescent="0.25">
      <c r="A27" s="88"/>
      <c r="B27" s="88"/>
      <c r="C27" s="88"/>
      <c r="D27" s="88"/>
      <c r="E27" s="133"/>
    </row>
    <row r="28" spans="1:6" x14ac:dyDescent="0.25">
      <c r="A28" s="88"/>
      <c r="B28" s="88"/>
      <c r="C28" s="88"/>
      <c r="D28" s="88"/>
      <c r="E28" s="133"/>
    </row>
  </sheetData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2</vt:i4>
      </vt:variant>
    </vt:vector>
  </HeadingPairs>
  <TitlesOfParts>
    <vt:vector size="9" baseType="lpstr">
      <vt:lpstr>Abrechnung</vt:lpstr>
      <vt:lpstr>Beizug</vt:lpstr>
      <vt:lpstr>Kostensätze und MwSt</vt:lpstr>
      <vt:lpstr>Zeitlohn</vt:lpstr>
      <vt:lpstr>Reviere</vt:lpstr>
      <vt:lpstr>Waldbesitzer</vt:lpstr>
      <vt:lpstr>Unternehmer</vt:lpstr>
      <vt:lpstr>Abrechnung!Druckbereich</vt:lpstr>
      <vt:lpstr>Maschinenart_bzw._Tätigkeit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FORSTAMT</dc:creator>
  <cp:lastModifiedBy>Hank, Andreas</cp:lastModifiedBy>
  <cp:lastPrinted>2020-04-29T11:19:12Z</cp:lastPrinted>
  <dcterms:created xsi:type="dcterms:W3CDTF">2005-10-12T07:12:29Z</dcterms:created>
  <dcterms:modified xsi:type="dcterms:W3CDTF">2026-06-03T13:46:42Z</dcterms:modified>
</cp:coreProperties>
</file>